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PMTA\70_Communication\02_WEBSEITE\Documents Backend Global Procurement\Supplier Quality\Revision 23-06-07\"/>
    </mc:Choice>
  </mc:AlternateContent>
  <xr:revisionPtr revIDLastSave="0" documentId="13_ncr:1_{0666C917-D611-47D4-8C37-5304A1710361}" xr6:coauthVersionLast="47" xr6:coauthVersionMax="47" xr10:uidLastSave="{00000000-0000-0000-0000-000000000000}"/>
  <bookViews>
    <workbookView xWindow="-120" yWindow="-120" windowWidth="29040" windowHeight="15840" xr2:uid="{00000000-000D-0000-FFFF-FFFF00000000}"/>
  </bookViews>
  <sheets>
    <sheet name="Request" sheetId="1" r:id="rId1"/>
    <sheet name="Language table" sheetId="2" state="hidden" r:id="rId2"/>
    <sheet name="Revision list" sheetId="3" state="hidden" r:id="rId3"/>
  </sheets>
  <definedNames>
    <definedName name="Concern">'Language table'!$B$3:$D$3</definedName>
    <definedName name="_xlnm.Print_Area" localSheetId="0">Request!$A$1:$M$42</definedName>
    <definedName name="Language">Request!$M$4</definedName>
    <definedName name="Translation">'Language table'!$B$11:$C$140</definedName>
    <definedName name="Type">Request!$I$6</definedName>
    <definedName name="Types">'Language table'!$B$2:$E$2</definedName>
    <definedName name="Unit">'Language table'!$B$4:$E$4</definedName>
    <definedName name="VariantsDE">'Language table'!$F$11:$H$70</definedName>
    <definedName name="VariantsEN">'Language table'!$I$11:$K$70</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2" l="1"/>
  <c r="C49" i="2"/>
  <c r="C44" i="2"/>
  <c r="B44" i="2"/>
  <c r="K40" i="2"/>
  <c r="H40" i="2"/>
  <c r="C39" i="2"/>
  <c r="B39" i="2"/>
  <c r="B36" i="2"/>
  <c r="C36" i="2"/>
  <c r="A36" i="1"/>
  <c r="B38" i="2"/>
  <c r="C38" i="2"/>
  <c r="C37" i="2"/>
  <c r="B37" i="2"/>
  <c r="C35" i="2"/>
  <c r="B35" i="2"/>
  <c r="J40" i="2"/>
  <c r="G40" i="2"/>
  <c r="I11" i="2"/>
  <c r="F11" i="2"/>
  <c r="K11" i="2"/>
  <c r="J11" i="2"/>
  <c r="H11" i="2"/>
  <c r="G11" i="2"/>
  <c r="A28" i="1" l="1"/>
  <c r="A23" i="1"/>
  <c r="A21" i="1"/>
  <c r="A24" i="1"/>
  <c r="A22" i="1"/>
  <c r="A25" i="1"/>
  <c r="F42" i="1"/>
  <c r="E4" i="2"/>
  <c r="D4" i="2"/>
  <c r="C4" i="2"/>
  <c r="B4" i="2" l="1"/>
  <c r="F41" i="1"/>
  <c r="B41" i="1"/>
  <c r="J41" i="1"/>
  <c r="I31" i="1"/>
  <c r="A33" i="1"/>
  <c r="I33" i="1"/>
  <c r="B31" i="1"/>
  <c r="J34" i="1"/>
  <c r="K34" i="1"/>
  <c r="D3" i="2"/>
  <c r="C3" i="2"/>
  <c r="A32" i="1"/>
  <c r="A6" i="1"/>
  <c r="E31" i="1"/>
  <c r="A27" i="1"/>
  <c r="B3" i="2"/>
  <c r="A19" i="1"/>
  <c r="F17" i="1"/>
  <c r="A17" i="1"/>
  <c r="F16" i="1"/>
  <c r="A16" i="1"/>
  <c r="A15" i="1"/>
  <c r="A9" i="1"/>
  <c r="I4" i="1"/>
  <c r="A5" i="1"/>
  <c r="G13" i="1"/>
  <c r="G12" i="1"/>
  <c r="G11" i="1"/>
  <c r="A13" i="1"/>
  <c r="A12" i="1"/>
  <c r="A11" i="1"/>
  <c r="A10" i="1"/>
  <c r="G10" i="1"/>
  <c r="A8" i="1"/>
  <c r="A7" i="1"/>
  <c r="A4" i="1"/>
  <c r="A1" i="1"/>
  <c r="I40" i="2" l="1"/>
  <c r="C40" i="2" s="1"/>
  <c r="F40" i="2"/>
  <c r="B40" i="2" s="1"/>
  <c r="I4" i="2"/>
  <c r="C2" i="2"/>
  <c r="E2" i="2"/>
  <c r="D2" i="2"/>
  <c r="A39" i="1" s="1"/>
  <c r="A35" i="1" l="1"/>
</calcChain>
</file>

<file path=xl/sharedStrings.xml><?xml version="1.0" encoding="utf-8"?>
<sst xmlns="http://schemas.openxmlformats.org/spreadsheetml/2006/main" count="164" uniqueCount="144">
  <si>
    <t>E-mail:</t>
  </si>
  <si>
    <t>Please select!</t>
  </si>
  <si>
    <t>Translation</t>
  </si>
  <si>
    <t>Projekt Name:</t>
  </si>
  <si>
    <t>Project name:</t>
  </si>
  <si>
    <t>Produktbezeichnung:</t>
  </si>
  <si>
    <t>Product name:</t>
  </si>
  <si>
    <t>Spezifikations-Nr. &amp; -Index:</t>
  </si>
  <si>
    <t>Specification-No. &amp; -Index:</t>
  </si>
  <si>
    <t>An:</t>
  </si>
  <si>
    <t>To:</t>
  </si>
  <si>
    <t>Language:</t>
  </si>
  <si>
    <t>Deutsch</t>
  </si>
  <si>
    <t>English</t>
  </si>
  <si>
    <t>Strasse:</t>
  </si>
  <si>
    <t>Adress:</t>
  </si>
  <si>
    <t>PLZ, Stadt:</t>
  </si>
  <si>
    <t>Request type:</t>
  </si>
  <si>
    <t>Art des Antrags:</t>
  </si>
  <si>
    <t>Request for deviation approval</t>
  </si>
  <si>
    <t>Antrag auf Genehmigung einer Spezifikationsabweichung</t>
  </si>
  <si>
    <t>Antrag auf Prozessänderung</t>
  </si>
  <si>
    <t>Request for change of process</t>
  </si>
  <si>
    <t>Antrag auf Spezifikations-/ Produktänderung</t>
  </si>
  <si>
    <t>Request for change of specification/ design</t>
  </si>
  <si>
    <t>Antragsteller:</t>
  </si>
  <si>
    <t>Antrag auf Genehmigung einer Abweichung oder Änderung</t>
  </si>
  <si>
    <t>Request for Deviation or Change approval</t>
  </si>
  <si>
    <t>Werk:</t>
  </si>
  <si>
    <t>Site:</t>
  </si>
  <si>
    <t>Ansprechpartner:</t>
  </si>
  <si>
    <t>Contact person:</t>
  </si>
  <si>
    <t>Tel.-Nr.:</t>
  </si>
  <si>
    <t>Phone No.:</t>
  </si>
  <si>
    <t>SAP Materialnr.:</t>
  </si>
  <si>
    <t>SAP material no.:</t>
  </si>
  <si>
    <t>Abweichung zur Vorgabe:</t>
  </si>
  <si>
    <t>Produktinformationen:</t>
  </si>
  <si>
    <t>Product information:</t>
  </si>
  <si>
    <t>Requester:</t>
  </si>
  <si>
    <t>Lieferantenname:</t>
  </si>
  <si>
    <t>Supplier name:</t>
  </si>
  <si>
    <t>Antrag Nr. Lieferant:</t>
  </si>
  <si>
    <t>Request No. Supplier:</t>
  </si>
  <si>
    <t>Post Code, City:</t>
  </si>
  <si>
    <t>Version Nr.</t>
  </si>
  <si>
    <t>Ort der Änderung</t>
  </si>
  <si>
    <t>Durchgeführte Änderung</t>
  </si>
  <si>
    <t>Funktion / Stichwort</t>
  </si>
  <si>
    <t>Ausgelöst durch</t>
  </si>
  <si>
    <t>Geändert von</t>
  </si>
  <si>
    <t>Zwingend zu beachten bei Änderungen!</t>
  </si>
  <si>
    <t>B-Search</t>
  </si>
  <si>
    <t>Upload</t>
  </si>
  <si>
    <t>M. Timreck</t>
  </si>
  <si>
    <t>C. Zirnsak</t>
  </si>
  <si>
    <t>Th. Schneider</t>
  </si>
  <si>
    <t>1.0</t>
  </si>
  <si>
    <t>Request</t>
  </si>
  <si>
    <t>Komplettüberarbeitung</t>
  </si>
  <si>
    <t>1.0.1</t>
  </si>
  <si>
    <t>1.0.2</t>
  </si>
  <si>
    <t>Korrekturen</t>
  </si>
  <si>
    <t>Explanation of change of specification/ design</t>
  </si>
  <si>
    <t>Explanation of change of process</t>
  </si>
  <si>
    <t>Erläuterung zur Spezifikationsabweichung</t>
  </si>
  <si>
    <t>Erläuterung zur Spezifikations-/ Produktänderung</t>
  </si>
  <si>
    <t>Erläuterung zur Prozessänderung</t>
  </si>
  <si>
    <t>Explanation for Deviation</t>
  </si>
  <si>
    <t>Betroffenes Merkmal/Eigenschaft und Anforderung gem. Spezifikation:</t>
  </si>
  <si>
    <t>Affected characteristic/property and requirement acc. to specification:</t>
  </si>
  <si>
    <t>Deviation from default:</t>
  </si>
  <si>
    <t>Grundursache(n) der Abweichung:</t>
  </si>
  <si>
    <t>Eingeführte Dauerabstellmaßnahme(n):</t>
  </si>
  <si>
    <t>Root cause(s) for the occurrence of the deviation:</t>
  </si>
  <si>
    <t>Implemented permanent corrective action(s):</t>
  </si>
  <si>
    <t>Concerned</t>
  </si>
  <si>
    <t>Betroffene(r)</t>
  </si>
  <si>
    <t>Concern</t>
  </si>
  <si>
    <t>Datum</t>
  </si>
  <si>
    <t>Date</t>
  </si>
  <si>
    <t>Abteilung</t>
  </si>
  <si>
    <t>Departnemt</t>
  </si>
  <si>
    <t>Zeitraum</t>
  </si>
  <si>
    <t>period</t>
  </si>
  <si>
    <t>Menge</t>
  </si>
  <si>
    <t>quantity</t>
  </si>
  <si>
    <t>Ja</t>
  </si>
  <si>
    <t>No</t>
  </si>
  <si>
    <t>Nein</t>
  </si>
  <si>
    <t>für</t>
  </si>
  <si>
    <t>for</t>
  </si>
  <si>
    <t>is</t>
  </si>
  <si>
    <t>wird</t>
  </si>
  <si>
    <t>Antrag Nr. BENTELER:</t>
  </si>
  <si>
    <t>Request No. BENTELER:</t>
  </si>
  <si>
    <t>Entscheidung BENTELER:</t>
  </si>
  <si>
    <t>Decision BENTELER:</t>
  </si>
  <si>
    <t xml:space="preserve">
Bemerkung:</t>
  </si>
  <si>
    <t>Remarks:</t>
  </si>
  <si>
    <t>Unterschrift</t>
  </si>
  <si>
    <t>Signature</t>
  </si>
  <si>
    <t>Bestätigung Lieferant:</t>
  </si>
  <si>
    <t>Confirmation Supplier:</t>
  </si>
  <si>
    <t>Development</t>
  </si>
  <si>
    <t>Entwicklung</t>
  </si>
  <si>
    <t>QM-Werk</t>
  </si>
  <si>
    <t>QM-Plant</t>
  </si>
  <si>
    <t>Kilogramm (kg)</t>
  </si>
  <si>
    <t>Kilogram (kg)</t>
  </si>
  <si>
    <t>Tonne (t)</t>
  </si>
  <si>
    <t>Metric ton (t)</t>
  </si>
  <si>
    <t>Stück</t>
  </si>
  <si>
    <t>pcs.</t>
  </si>
  <si>
    <t>Unit</t>
  </si>
  <si>
    <t>Variant Request</t>
  </si>
  <si>
    <t>Types</t>
  </si>
  <si>
    <t>Änderung zur Vorgabe:</t>
  </si>
  <si>
    <t>Change from default:</t>
  </si>
  <si>
    <t>Begründung der Änderung:</t>
  </si>
  <si>
    <t>Justification for the change:</t>
  </si>
  <si>
    <t>BENTELER-Intern ist der Prozess "P.PM.034 Manage Change Requests" ist zu befolgen!</t>
  </si>
  <si>
    <t>Internal BENTELER the process "P.PM.034 Manage Change Requests" must be followed!</t>
  </si>
  <si>
    <t>wird akzeptiert</t>
  </si>
  <si>
    <t>is accepted</t>
  </si>
  <si>
    <t>Betroffene(r) Prozessschritt(e):</t>
  </si>
  <si>
    <t>Affected process step(s):</t>
  </si>
  <si>
    <t>Planned change to current sampled process flow:</t>
  </si>
  <si>
    <t>Geplante Änderung zum aktuell bemusterten Prozessablauf:</t>
  </si>
  <si>
    <t>Ausführliche Erläuterung, warum die Prozessänderung zwingend erforderlich ist:</t>
  </si>
  <si>
    <t>Detailed explanation why the process change is mandatory:</t>
  </si>
  <si>
    <t>Darstellung der gewünschten Terminschiene:</t>
  </si>
  <si>
    <t>Representation of the desired timing:</t>
  </si>
  <si>
    <t>Die Unterschrift von min. einer der beider Q-Fachabteilungen ist verbindlich!</t>
  </si>
  <si>
    <t>The signature of at least one of the two Q-departments is mandatory!</t>
  </si>
  <si>
    <t>A. Hermann</t>
  </si>
  <si>
    <t>Antragsarten, Fehlergrund, Language table, Revision list, neuer Dokumentenname</t>
  </si>
  <si>
    <t>2.0</t>
  </si>
  <si>
    <t>Die Auslieferung des betroffenen Produktes mit der angefragten Abweichung erfolgt erst nach Freigabe durch BENTELER in Form der Unterzeichnung dieses Dokumentes. Die betroffene Lieferung wird mit „T.PU.064 Additional Label for special deliveries“ gekennzeichnet. Alle Maßnahmen, die die Auslieferung von i.O. Teilen sicherstellen, werden unverzüglich eingeleitet!
Die durch den Antrag anfallende Kosten und etwaige Folgekosten, wie z.B. für zusätzliche Tests und Validierungen, die bei BENTELER oder dessen Kunden anfallen können, werden durch den Lieferanten getragen.</t>
  </si>
  <si>
    <t>Die angefragte Änderung der Spezifikation/ des Produktes und der damit verbundenen Produkt- und/oder Prozessdokumentation, erfolgt erst nach Freigabe durch BENTELER in Form der Unterzeichnung dieses Dokumentes und nach Übermittlung der angepassten Spezifikation durch BENTELER. Die ersten Lieferungen nach Änderung werden mit „T.PU.064 Additional Label for special deliveries“ gekennzeichnet.
Die durch den Antrag anfallende Kosten und etwaige Folgekosten, wie z.B. für zusätzliche Tests und Validierungen, die bei BENTELER oder dessen Kunden anfallen können, werden durch den Lieferanten getragen.</t>
  </si>
  <si>
    <t>Die angefragte Änderung des Prozesses und der damit verbundenen Prozess- und/oder Produktdokumentation erfolgt erst nach Freigabe durch BENTELER in Form der Unterzeichnung dieses Dokumentes und ggf. notwendigen Spezifikationsanpassung durch BENTELER. Die ersten Lieferungen nach Änderung werden mit „T.PU.064 Additional Label for special deliveries“ gekennzeichnet.
Die durch den Antrag anfallende Kosten und etwaige Folgekosten, wie z.B. für zusätzliche Tests und Validierungen, die bei BENTELER oder dessen Kunden anfallen können, werden durch den Lieferanten getragen.</t>
  </si>
  <si>
    <t>The requested change to the process and the associated process and/or product documentation will only be made after approval by BENTELER in the form of the signing of this document and any necessary specification adjustments by BENTELER. The first deliveries after modification will be marked with "T.PU.064 Additional Label for special deliveries".
The costs incurred by the application and any subsequent costs, such as for additional tests and validations, which may be incurred by BENTELER or its customers, will be borne by the supplier.</t>
  </si>
  <si>
    <t>The requested change to the specification/product and the associated product and/or process documentation, will only be made after approval by BENTELER in the form of signing this document and after BENTELER has sent the adapted specification. The first deliveries after modification will be marked with "T.PU.064 Additional Label for special deliveries".
The costs incurred by the application and any subsequent costs, such as for additional tests and validations, which may be incurred by BENTELER or its customers, will be borne by the supplier.</t>
  </si>
  <si>
    <t>Delivery of the affected product with the requested deviation will only take place after approval by BENTELER in the form of signature of this document. The affected delivery will be marked with "T.PU.064 Additional Label for special deliveries". All measures to ensure the delivery of OK Parts will be initiated immediately!
The costs incurred by the application and any subsequent costs, such as for additional tests and validations, which may be incurred by BENTELER or its customers, will be borne by the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</si>
</sst>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4"/>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
      <sz val="14"/>
      <name val="Calibri"/>
      <family val="2"/>
      <scheme val="minor"/>
    </font>
    <font>
      <i/>
      <sz val="10"/>
      <color theme="1"/>
      <name val="Arial"/>
      <family val="2"/>
    </font>
    <font>
      <b/>
      <sz val="10"/>
      <name val="Arial"/>
      <family val="2"/>
    </font>
    <font>
      <sz val="8"/>
      <name val="Calibri"/>
      <family val="2"/>
      <scheme val="minor"/>
    </font>
    <font>
      <b/>
      <sz val="16"/>
      <color theme="1"/>
      <name val="Calibri"/>
      <family val="2"/>
      <scheme val="minor"/>
    </font>
    <font>
      <b/>
      <sz val="12"/>
      <color theme="1"/>
      <name val="Calibri"/>
      <family val="2"/>
      <scheme val="minor"/>
    </font>
    <font>
      <sz val="1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2" tint="-9.9978637043366805E-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right/>
      <top style="dashed">
        <color indexed="64"/>
      </top>
      <bottom/>
      <diagonal/>
    </border>
    <border>
      <left/>
      <right/>
      <top/>
      <bottom style="dashed">
        <color indexed="64"/>
      </bottom>
      <diagonal/>
    </border>
    <border>
      <left/>
      <right style="thin">
        <color indexed="64"/>
      </right>
      <top style="dashed">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top style="dashed">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4">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5" fillId="0" borderId="0"/>
    <xf numFmtId="0" fontId="25" fillId="0" borderId="0"/>
  </cellStyleXfs>
  <cellXfs count="170">
    <xf numFmtId="0" fontId="0" fillId="0" borderId="0" xfId="0"/>
    <xf numFmtId="0" fontId="0" fillId="0" borderId="0" xfId="0" applyProtection="1"/>
    <xf numFmtId="0" fontId="0" fillId="0" borderId="14" xfId="0" applyBorder="1" applyAlignment="1" applyProtection="1">
      <alignment vertical="top"/>
    </xf>
    <xf numFmtId="0" fontId="0" fillId="0" borderId="14" xfId="0" applyBorder="1" applyProtection="1"/>
    <xf numFmtId="0" fontId="0" fillId="0" borderId="0" xfId="0" applyBorder="1" applyProtection="1"/>
    <xf numFmtId="0" fontId="0" fillId="0" borderId="23" xfId="0" applyBorder="1" applyProtection="1"/>
    <xf numFmtId="0" fontId="29" fillId="0" borderId="22" xfId="0" applyFont="1" applyBorder="1" applyProtection="1"/>
    <xf numFmtId="0" fontId="0" fillId="0" borderId="22" xfId="0" applyBorder="1" applyProtection="1"/>
    <xf numFmtId="0" fontId="29" fillId="0" borderId="0" xfId="0" applyFont="1" applyBorder="1" applyProtection="1"/>
    <xf numFmtId="0" fontId="0" fillId="0" borderId="32" xfId="0" applyBorder="1" applyProtection="1"/>
    <xf numFmtId="0" fontId="0" fillId="0" borderId="30" xfId="0" applyBorder="1" applyProtection="1"/>
    <xf numFmtId="0" fontId="0" fillId="0" borderId="31" xfId="0" applyBorder="1" applyProtection="1"/>
    <xf numFmtId="0" fontId="0" fillId="0" borderId="33" xfId="0" applyBorder="1" applyProtection="1"/>
    <xf numFmtId="0" fontId="0" fillId="0" borderId="34" xfId="0" applyBorder="1" applyProtection="1"/>
    <xf numFmtId="0" fontId="29" fillId="0" borderId="35" xfId="0" applyFont="1" applyBorder="1" applyProtection="1"/>
    <xf numFmtId="0" fontId="0" fillId="0" borderId="35" xfId="0" applyBorder="1" applyProtection="1"/>
    <xf numFmtId="0" fontId="29" fillId="0" borderId="30" xfId="0" applyFont="1" applyBorder="1" applyProtection="1"/>
    <xf numFmtId="0" fontId="0" fillId="0" borderId="37" xfId="0" applyBorder="1" applyProtection="1"/>
    <xf numFmtId="0" fontId="29" fillId="0" borderId="31" xfId="0" applyFont="1" applyBorder="1" applyProtection="1"/>
    <xf numFmtId="0" fontId="28" fillId="0" borderId="22" xfId="0" applyNumberFormat="1" applyFont="1" applyBorder="1" applyAlignment="1" applyProtection="1">
      <alignment horizontal="left" vertical="center"/>
    </xf>
    <xf numFmtId="0" fontId="25" fillId="0" borderId="0" xfId="0" applyFont="1"/>
    <xf numFmtId="0" fontId="25" fillId="33" borderId="0" xfId="0" applyFont="1" applyFill="1"/>
    <xf numFmtId="0" fontId="25" fillId="0" borderId="0" xfId="0" applyFont="1" applyAlignment="1">
      <alignment vertical="justify"/>
    </xf>
    <xf numFmtId="0" fontId="7" fillId="0" borderId="0" xfId="0" applyFont="1"/>
    <xf numFmtId="0" fontId="21" fillId="0" borderId="0" xfId="0" applyFont="1" applyProtection="1"/>
    <xf numFmtId="0" fontId="32" fillId="0" borderId="0" xfId="0" applyFont="1"/>
    <xf numFmtId="0" fontId="7" fillId="33" borderId="0" xfId="0" applyFont="1" applyFill="1"/>
    <xf numFmtId="0" fontId="23" fillId="0" borderId="0" xfId="0" applyFont="1" applyBorder="1" applyAlignment="1" applyProtection="1">
      <alignment horizontal="center"/>
    </xf>
    <xf numFmtId="0" fontId="33" fillId="0" borderId="0" xfId="0" applyFont="1" applyAlignment="1">
      <alignment wrapText="1"/>
    </xf>
    <xf numFmtId="49" fontId="25" fillId="34" borderId="0" xfId="0" applyNumberFormat="1" applyFont="1" applyFill="1" applyAlignment="1">
      <alignment wrapText="1"/>
    </xf>
    <xf numFmtId="0" fontId="25" fillId="34" borderId="0" xfId="0" applyFont="1" applyFill="1" applyAlignment="1">
      <alignment wrapText="1"/>
    </xf>
    <xf numFmtId="14" fontId="0" fillId="34" borderId="0" xfId="0" applyNumberFormat="1" applyFill="1" applyAlignment="1">
      <alignment horizontal="left" vertical="top" wrapText="1"/>
    </xf>
    <xf numFmtId="0" fontId="0" fillId="34" borderId="0" xfId="0" applyFill="1" applyAlignment="1">
      <alignment wrapText="1"/>
    </xf>
    <xf numFmtId="49" fontId="25" fillId="0" borderId="0" xfId="0" applyNumberFormat="1" applyFont="1" applyAlignment="1">
      <alignment wrapText="1"/>
    </xf>
    <xf numFmtId="0" fontId="25" fillId="0" borderId="0" xfId="0" applyFont="1" applyAlignment="1">
      <alignment wrapText="1"/>
    </xf>
    <xf numFmtId="0" fontId="33" fillId="0" borderId="0" xfId="0" applyFont="1" applyAlignment="1">
      <alignment horizontal="center" wrapText="1"/>
    </xf>
    <xf numFmtId="0" fontId="33" fillId="0" borderId="0" xfId="0" applyFont="1" applyAlignment="1"/>
    <xf numFmtId="0" fontId="33" fillId="0" borderId="0" xfId="0" applyFont="1" applyAlignment="1">
      <alignment horizontal="left" vertical="top"/>
    </xf>
    <xf numFmtId="0" fontId="25" fillId="0" borderId="0" xfId="0" applyFont="1" applyAlignment="1">
      <alignment horizontal="left" wrapText="1"/>
    </xf>
    <xf numFmtId="0" fontId="6" fillId="0" borderId="0" xfId="0" applyFont="1"/>
    <xf numFmtId="0" fontId="25" fillId="33" borderId="0" xfId="0" applyFont="1" applyFill="1" applyAlignment="1"/>
    <xf numFmtId="0" fontId="7" fillId="0" borderId="0" xfId="0" applyFont="1" applyAlignment="1"/>
    <xf numFmtId="0" fontId="29" fillId="0" borderId="33" xfId="0" applyFont="1" applyBorder="1" applyAlignment="1" applyProtection="1">
      <alignment vertical="center"/>
    </xf>
    <xf numFmtId="0" fontId="29" fillId="0" borderId="23" xfId="0" applyFont="1" applyBorder="1" applyAlignment="1" applyProtection="1">
      <alignment vertical="center"/>
    </xf>
    <xf numFmtId="0" fontId="31" fillId="0" borderId="31" xfId="21" applyFont="1" applyFill="1" applyBorder="1" applyAlignment="1" applyProtection="1">
      <alignment vertical="center" wrapText="1"/>
    </xf>
    <xf numFmtId="0" fontId="29" fillId="0" borderId="0" xfId="0" applyFont="1" applyBorder="1" applyAlignment="1" applyProtection="1">
      <alignment vertical="center" wrapText="1"/>
      <protection locked="0"/>
    </xf>
    <xf numFmtId="0" fontId="27" fillId="0" borderId="40" xfId="0" applyFont="1" applyBorder="1" applyAlignment="1" applyProtection="1">
      <alignment vertical="center"/>
    </xf>
    <xf numFmtId="0" fontId="0" fillId="0" borderId="39" xfId="0" applyBorder="1" applyAlignment="1" applyProtection="1">
      <alignment vertical="top"/>
    </xf>
    <xf numFmtId="0" fontId="27" fillId="0" borderId="39" xfId="0" applyFont="1" applyBorder="1" applyAlignment="1" applyProtection="1">
      <alignment vertical="top"/>
    </xf>
    <xf numFmtId="0" fontId="5" fillId="0" borderId="0" xfId="0" applyFont="1"/>
    <xf numFmtId="0" fontId="0" fillId="0" borderId="0" xfId="0" applyFont="1" applyProtection="1"/>
    <xf numFmtId="0" fontId="29" fillId="0" borderId="0" xfId="0" applyFont="1" applyBorder="1" applyAlignment="1" applyProtection="1">
      <alignment horizontal="center"/>
    </xf>
    <xf numFmtId="0" fontId="29" fillId="0" borderId="13" xfId="0" applyFont="1" applyBorder="1" applyProtection="1"/>
    <xf numFmtId="0" fontId="29" fillId="0" borderId="30" xfId="0" applyFont="1" applyBorder="1" applyAlignment="1" applyProtection="1">
      <alignment wrapText="1"/>
    </xf>
    <xf numFmtId="0" fontId="29" fillId="0" borderId="0" xfId="0" applyFont="1" applyBorder="1" applyAlignment="1" applyProtection="1">
      <alignment wrapText="1"/>
    </xf>
    <xf numFmtId="0" fontId="5" fillId="0" borderId="0" xfId="0" applyFont="1" applyAlignment="1"/>
    <xf numFmtId="0" fontId="29" fillId="0" borderId="11" xfId="0" applyFont="1" applyBorder="1" applyProtection="1"/>
    <xf numFmtId="0" fontId="28" fillId="0" borderId="30" xfId="0" applyFont="1" applyBorder="1" applyAlignment="1" applyProtection="1">
      <alignment vertical="center" wrapText="1"/>
    </xf>
    <xf numFmtId="0" fontId="29" fillId="0" borderId="0" xfId="0" applyFont="1" applyBorder="1" applyAlignment="1" applyProtection="1">
      <alignment horizontal="center" vertical="top"/>
    </xf>
    <xf numFmtId="0" fontId="4" fillId="0" borderId="0" xfId="0" applyFont="1"/>
    <xf numFmtId="0" fontId="31" fillId="0" borderId="0" xfId="21" applyFont="1" applyFill="1" applyBorder="1" applyAlignment="1" applyProtection="1">
      <alignment horizontal="left" vertical="center" wrapText="1"/>
    </xf>
    <xf numFmtId="0" fontId="31" fillId="0" borderId="0" xfId="21" applyFont="1" applyFill="1" applyBorder="1" applyAlignment="1" applyProtection="1">
      <alignment horizontal="center" vertical="center" wrapText="1"/>
    </xf>
    <xf numFmtId="0" fontId="31" fillId="0" borderId="0" xfId="21" applyFont="1" applyFill="1" applyBorder="1" applyAlignment="1" applyProtection="1">
      <alignment vertical="center" wrapText="1"/>
    </xf>
    <xf numFmtId="0" fontId="29" fillId="0" borderId="0" xfId="0" applyFont="1" applyBorder="1" applyAlignment="1" applyProtection="1">
      <alignment vertical="top"/>
    </xf>
    <xf numFmtId="0" fontId="36" fillId="0" borderId="41" xfId="0" applyFont="1" applyBorder="1" applyAlignment="1" applyProtection="1">
      <alignment horizontal="center" vertical="center"/>
    </xf>
    <xf numFmtId="0" fontId="36" fillId="0" borderId="42" xfId="0" applyFont="1" applyBorder="1" applyAlignment="1" applyProtection="1">
      <alignment horizontal="center" vertical="center"/>
      <protection locked="0"/>
    </xf>
    <xf numFmtId="0" fontId="29" fillId="0" borderId="43" xfId="0" applyFont="1" applyBorder="1" applyProtection="1"/>
    <xf numFmtId="0" fontId="31" fillId="0" borderId="0" xfId="21" applyFont="1" applyFill="1" applyBorder="1" applyAlignment="1" applyProtection="1"/>
    <xf numFmtId="0" fontId="25" fillId="0" borderId="0" xfId="42"/>
    <xf numFmtId="0" fontId="4" fillId="0" borderId="0" xfId="0" applyFont="1" applyAlignment="1">
      <alignment horizontal="left" vertical="center"/>
    </xf>
    <xf numFmtId="0" fontId="29" fillId="0" borderId="30" xfId="0" applyFont="1" applyBorder="1" applyAlignment="1" applyProtection="1">
      <alignment horizontal="right" vertical="center" wrapText="1"/>
    </xf>
    <xf numFmtId="0" fontId="29" fillId="0" borderId="0" xfId="0" applyFont="1" applyBorder="1" applyAlignment="1" applyProtection="1">
      <alignment horizontal="right" vertical="center" wrapText="1"/>
    </xf>
    <xf numFmtId="0" fontId="28" fillId="0" borderId="22" xfId="0" applyNumberFormat="1" applyFont="1" applyBorder="1" applyAlignment="1" applyProtection="1">
      <alignment horizontal="left"/>
    </xf>
    <xf numFmtId="0" fontId="29" fillId="0" borderId="0" xfId="0" applyFont="1" applyBorder="1" applyAlignment="1" applyProtection="1">
      <alignment horizontal="right"/>
    </xf>
    <xf numFmtId="0" fontId="29" fillId="0" borderId="15" xfId="0" applyFont="1" applyBorder="1" applyAlignment="1" applyProtection="1">
      <alignment horizontal="left" vertical="center"/>
    </xf>
    <xf numFmtId="0" fontId="29" fillId="0" borderId="0" xfId="0" applyFont="1" applyBorder="1" applyAlignment="1" applyProtection="1">
      <alignment horizontal="left" vertical="center"/>
    </xf>
    <xf numFmtId="0" fontId="29" fillId="0" borderId="11" xfId="0" applyFont="1" applyBorder="1" applyAlignment="1" applyProtection="1">
      <alignment horizontal="left" vertical="center"/>
    </xf>
    <xf numFmtId="0" fontId="29" fillId="0" borderId="30" xfId="0" applyFont="1" applyBorder="1" applyAlignment="1" applyProtection="1">
      <alignment horizontal="left" vertical="center"/>
    </xf>
    <xf numFmtId="0" fontId="29" fillId="0" borderId="37" xfId="0" applyFont="1" applyBorder="1" applyAlignment="1" applyProtection="1">
      <alignment vertical="top"/>
    </xf>
    <xf numFmtId="0" fontId="29" fillId="0" borderId="39" xfId="0" applyFont="1" applyBorder="1" applyAlignment="1" applyProtection="1">
      <alignment vertical="top"/>
    </xf>
    <xf numFmtId="0" fontId="3" fillId="0" borderId="0" xfId="0" applyFont="1"/>
    <xf numFmtId="0" fontId="27" fillId="0" borderId="40" xfId="0" applyFont="1" applyBorder="1" applyAlignment="1" applyProtection="1">
      <alignment vertical="top"/>
    </xf>
    <xf numFmtId="0" fontId="25" fillId="0" borderId="0" xfId="0" applyFont="1" applyAlignment="1">
      <alignment vertical="justify" wrapText="1"/>
    </xf>
    <xf numFmtId="0" fontId="28" fillId="0" borderId="0" xfId="0" applyFont="1" applyFill="1" applyBorder="1" applyAlignment="1" applyProtection="1">
      <alignment vertical="center" wrapText="1"/>
    </xf>
    <xf numFmtId="0" fontId="3" fillId="0" borderId="0" xfId="0" applyFont="1" applyAlignment="1"/>
    <xf numFmtId="0" fontId="23" fillId="0" borderId="31" xfId="0" applyFont="1" applyBorder="1" applyAlignment="1" applyProtection="1">
      <alignment horizontal="center"/>
    </xf>
    <xf numFmtId="0" fontId="31" fillId="0" borderId="31" xfId="0" applyFont="1" applyFill="1" applyBorder="1" applyAlignment="1" applyProtection="1"/>
    <xf numFmtId="0" fontId="30" fillId="0" borderId="31" xfId="0" applyFont="1" applyBorder="1" applyAlignment="1" applyProtection="1">
      <alignment vertical="top" wrapText="1"/>
    </xf>
    <xf numFmtId="0" fontId="30" fillId="0" borderId="31" xfId="21" applyFont="1" applyFill="1" applyBorder="1" applyAlignment="1" applyProtection="1">
      <alignment vertical="top" wrapText="1"/>
    </xf>
    <xf numFmtId="0" fontId="31" fillId="0" borderId="23" xfId="21" applyFont="1" applyFill="1" applyBorder="1" applyAlignment="1" applyProtection="1">
      <alignment vertical="center" wrapText="1"/>
    </xf>
    <xf numFmtId="0" fontId="31" fillId="0" borderId="34" xfId="21" applyFont="1" applyFill="1" applyBorder="1" applyAlignment="1" applyProtection="1">
      <alignment vertical="center" wrapText="1"/>
    </xf>
    <xf numFmtId="0" fontId="27" fillId="0" borderId="0" xfId="0" applyFont="1" applyFill="1" applyBorder="1" applyAlignment="1" applyProtection="1">
      <alignment wrapText="1"/>
    </xf>
    <xf numFmtId="0" fontId="2" fillId="0" borderId="0" xfId="0" applyFont="1" applyAlignment="1">
      <alignment vertical="top" wrapText="1"/>
    </xf>
    <xf numFmtId="0" fontId="25" fillId="33" borderId="0" xfId="0" applyFont="1" applyFill="1" applyAlignment="1">
      <alignment vertical="top"/>
    </xf>
    <xf numFmtId="0" fontId="25" fillId="0" borderId="0" xfId="0" applyFont="1" applyAlignment="1">
      <alignment vertical="top"/>
    </xf>
    <xf numFmtId="0" fontId="7" fillId="0" borderId="0" xfId="0" applyFont="1" applyAlignment="1">
      <alignment vertical="top"/>
    </xf>
    <xf numFmtId="0" fontId="1" fillId="0" borderId="0" xfId="0" applyFont="1"/>
    <xf numFmtId="0" fontId="31" fillId="0" borderId="23" xfId="21" applyFont="1" applyFill="1" applyBorder="1" applyAlignment="1" applyProtection="1">
      <alignment horizontal="left"/>
      <protection locked="0"/>
    </xf>
    <xf numFmtId="0" fontId="31" fillId="0" borderId="0" xfId="21" applyFont="1" applyFill="1" applyBorder="1" applyAlignment="1" applyProtection="1">
      <alignment horizontal="left" vertical="center" wrapText="1"/>
      <protection locked="0"/>
    </xf>
    <xf numFmtId="0" fontId="27" fillId="0" borderId="38" xfId="0" applyFont="1" applyBorder="1" applyAlignment="1" applyProtection="1">
      <alignment horizontal="center" vertical="top"/>
    </xf>
    <xf numFmtId="14" fontId="29" fillId="0" borderId="11" xfId="0" applyNumberFormat="1" applyFont="1" applyFill="1" applyBorder="1" applyAlignment="1" applyProtection="1">
      <alignment horizontal="center"/>
      <protection locked="0"/>
    </xf>
    <xf numFmtId="0" fontId="29" fillId="0" borderId="30" xfId="0" applyFont="1" applyBorder="1" applyAlignment="1" applyProtection="1">
      <alignment horizontal="right" vertical="center" wrapText="1"/>
    </xf>
    <xf numFmtId="0" fontId="29" fillId="0" borderId="0" xfId="0" applyFont="1" applyBorder="1" applyAlignment="1" applyProtection="1">
      <alignment horizontal="right" vertical="center" wrapText="1"/>
    </xf>
    <xf numFmtId="0" fontId="29" fillId="0" borderId="12" xfId="0" applyFont="1" applyBorder="1" applyAlignment="1" applyProtection="1">
      <alignment horizontal="right" vertical="center" wrapText="1"/>
    </xf>
    <xf numFmtId="0" fontId="31" fillId="0" borderId="27" xfId="21" applyFont="1" applyFill="1" applyBorder="1" applyAlignment="1" applyProtection="1">
      <alignment horizontal="left" vertical="top" wrapText="1"/>
      <protection locked="0"/>
    </xf>
    <xf numFmtId="0" fontId="31" fillId="0" borderId="22" xfId="21" applyFont="1" applyFill="1" applyBorder="1" applyAlignment="1" applyProtection="1">
      <alignment horizontal="left" vertical="top" wrapText="1"/>
      <protection locked="0"/>
    </xf>
    <xf numFmtId="0" fontId="28" fillId="0" borderId="36" xfId="0" applyNumberFormat="1" applyFont="1" applyBorder="1" applyAlignment="1" applyProtection="1">
      <alignment horizontal="left" vertical="center" wrapText="1"/>
    </xf>
    <xf numFmtId="0" fontId="28" fillId="0" borderId="22" xfId="0" applyNumberFormat="1" applyFont="1" applyBorder="1" applyAlignment="1" applyProtection="1">
      <alignment horizontal="left" vertical="center"/>
    </xf>
    <xf numFmtId="0" fontId="27" fillId="0" borderId="11" xfId="0" applyFont="1" applyFill="1" applyBorder="1" applyAlignment="1" applyProtection="1">
      <alignment horizontal="center" wrapText="1"/>
      <protection locked="0"/>
    </xf>
    <xf numFmtId="0" fontId="31" fillId="0" borderId="27" xfId="21" applyFont="1" applyFill="1" applyBorder="1" applyAlignment="1" applyProtection="1">
      <alignment horizontal="left" wrapText="1"/>
      <protection locked="0"/>
    </xf>
    <xf numFmtId="0" fontId="31" fillId="0" borderId="22" xfId="21" applyFont="1" applyFill="1" applyBorder="1" applyAlignment="1" applyProtection="1">
      <alignment horizontal="left" wrapText="1"/>
      <protection locked="0"/>
    </xf>
    <xf numFmtId="0" fontId="29" fillId="0" borderId="30"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31" fillId="0" borderId="0" xfId="21" applyFont="1" applyFill="1" applyBorder="1" applyAlignment="1" applyProtection="1">
      <alignment horizontal="right"/>
    </xf>
    <xf numFmtId="0" fontId="29" fillId="0" borderId="0" xfId="0" applyFont="1" applyBorder="1" applyAlignment="1" applyProtection="1">
      <alignment horizontal="right" wrapText="1"/>
    </xf>
    <xf numFmtId="0" fontId="28" fillId="0" borderId="36" xfId="0" applyFont="1" applyBorder="1" applyAlignment="1" applyProtection="1">
      <alignment horizontal="left" vertical="center"/>
    </xf>
    <xf numFmtId="0" fontId="28" fillId="0" borderId="22" xfId="0" applyFont="1" applyBorder="1" applyAlignment="1" applyProtection="1">
      <alignment horizontal="left" vertical="center"/>
    </xf>
    <xf numFmtId="0" fontId="29" fillId="0" borderId="30" xfId="0" applyFont="1" applyBorder="1" applyAlignment="1" applyProtection="1">
      <alignment horizontal="right"/>
    </xf>
    <xf numFmtId="0" fontId="29" fillId="0" borderId="0" xfId="0" applyFont="1" applyBorder="1" applyAlignment="1" applyProtection="1">
      <alignment horizontal="right"/>
    </xf>
    <xf numFmtId="0" fontId="31" fillId="0" borderId="23" xfId="21" applyFont="1" applyFill="1" applyBorder="1" applyAlignment="1" applyProtection="1">
      <alignment horizontal="left" wrapText="1"/>
      <protection locked="0"/>
    </xf>
    <xf numFmtId="0" fontId="29" fillId="0" borderId="31" xfId="0" applyFont="1" applyBorder="1" applyAlignment="1" applyProtection="1">
      <alignment horizontal="left" vertical="center" wrapText="1"/>
    </xf>
    <xf numFmtId="0" fontId="31" fillId="0" borderId="23" xfId="0" applyFont="1" applyBorder="1" applyAlignment="1" applyProtection="1">
      <alignment horizontal="left" vertical="top" wrapText="1"/>
      <protection locked="0"/>
    </xf>
    <xf numFmtId="0" fontId="29" fillId="0" borderId="18" xfId="0" applyFont="1" applyBorder="1" applyAlignment="1" applyProtection="1">
      <alignment horizontal="left" vertical="center"/>
    </xf>
    <xf numFmtId="0" fontId="29" fillId="0" borderId="15" xfId="0" applyFont="1" applyBorder="1" applyAlignment="1" applyProtection="1">
      <alignment horizontal="left" vertical="center"/>
    </xf>
    <xf numFmtId="0" fontId="29" fillId="0" borderId="21" xfId="0" applyFont="1" applyBorder="1" applyAlignment="1" applyProtection="1">
      <alignment horizontal="left" vertical="center"/>
    </xf>
    <xf numFmtId="0" fontId="29" fillId="0" borderId="0" xfId="0" applyFont="1" applyBorder="1" applyAlignment="1" applyProtection="1">
      <alignment horizontal="left" vertical="center"/>
    </xf>
    <xf numFmtId="0" fontId="29" fillId="0" borderId="17" xfId="0" applyFont="1" applyBorder="1" applyAlignment="1" applyProtection="1">
      <alignment horizontal="left" vertical="center"/>
    </xf>
    <xf numFmtId="0" fontId="29" fillId="0" borderId="11" xfId="0" applyFont="1" applyBorder="1" applyAlignment="1" applyProtection="1">
      <alignment horizontal="left" vertical="center"/>
    </xf>
    <xf numFmtId="0" fontId="31" fillId="0" borderId="28" xfId="21" applyFont="1" applyFill="1" applyBorder="1" applyAlignment="1" applyProtection="1">
      <alignment horizontal="left" vertical="top"/>
      <protection locked="0"/>
    </xf>
    <xf numFmtId="0" fontId="31" fillId="0" borderId="29" xfId="21" applyFont="1" applyFill="1" applyBorder="1" applyAlignment="1" applyProtection="1">
      <alignment horizontal="left" vertical="top"/>
      <protection locked="0"/>
    </xf>
    <xf numFmtId="0" fontId="28" fillId="0" borderId="30" xfId="0" applyFont="1" applyBorder="1" applyAlignment="1" applyProtection="1">
      <alignment horizontal="left" vertical="center"/>
    </xf>
    <xf numFmtId="0" fontId="29" fillId="0" borderId="14" xfId="0" applyFont="1" applyBorder="1" applyAlignment="1" applyProtection="1">
      <alignment horizontal="left" vertical="center"/>
    </xf>
    <xf numFmtId="0" fontId="31" fillId="0" borderId="27" xfId="21" applyFont="1" applyFill="1" applyBorder="1" applyAlignment="1" applyProtection="1">
      <alignment horizontal="left" vertical="top"/>
      <protection locked="0"/>
    </xf>
    <xf numFmtId="0" fontId="31" fillId="0" borderId="24" xfId="21" applyFont="1" applyFill="1" applyBorder="1" applyAlignment="1" applyProtection="1">
      <alignment horizontal="left" vertical="top"/>
      <protection locked="0"/>
    </xf>
    <xf numFmtId="0" fontId="29" fillId="0" borderId="30" xfId="0" applyFont="1" applyBorder="1" applyAlignment="1" applyProtection="1">
      <alignment horizontal="right" vertical="center"/>
    </xf>
    <xf numFmtId="0" fontId="29" fillId="0" borderId="0" xfId="0" applyFont="1" applyBorder="1" applyAlignment="1" applyProtection="1">
      <alignment horizontal="right" vertical="center"/>
    </xf>
    <xf numFmtId="0" fontId="26" fillId="0" borderId="20" xfId="0" applyFont="1" applyBorder="1" applyAlignment="1" applyProtection="1">
      <alignment horizontal="center" vertical="center"/>
    </xf>
    <xf numFmtId="0" fontId="26" fillId="0" borderId="15" xfId="0" applyFont="1" applyBorder="1" applyAlignment="1" applyProtection="1">
      <alignment horizontal="center" vertical="center"/>
    </xf>
    <xf numFmtId="0" fontId="26" fillId="0" borderId="3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37" xfId="0" applyFont="1" applyBorder="1" applyAlignment="1" applyProtection="1">
      <alignment horizontal="center" vertical="center"/>
    </xf>
    <xf numFmtId="0" fontId="26" fillId="0" borderId="39" xfId="0" applyFont="1" applyBorder="1" applyAlignment="1" applyProtection="1">
      <alignment horizontal="center" vertical="center"/>
    </xf>
    <xf numFmtId="0" fontId="31" fillId="0" borderId="22" xfId="21" applyFont="1" applyFill="1" applyBorder="1" applyAlignment="1" applyProtection="1">
      <alignment horizontal="left" vertical="center" wrapText="1"/>
      <protection locked="0"/>
    </xf>
    <xf numFmtId="0" fontId="28" fillId="0" borderId="30" xfId="0" applyFont="1" applyBorder="1" applyAlignment="1" applyProtection="1">
      <alignment horizontal="left"/>
    </xf>
    <xf numFmtId="0" fontId="28" fillId="0" borderId="0" xfId="0" applyFont="1" applyBorder="1" applyAlignment="1" applyProtection="1">
      <alignment horizontal="left"/>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0" xfId="0" applyBorder="1" applyAlignment="1" applyProtection="1">
      <alignment vertical="center"/>
    </xf>
    <xf numFmtId="0" fontId="0" fillId="0" borderId="31" xfId="0" applyBorder="1" applyAlignment="1" applyProtection="1">
      <alignment vertical="center"/>
    </xf>
    <xf numFmtId="0" fontId="29" fillId="0" borderId="20" xfId="0" applyFont="1" applyBorder="1" applyAlignment="1" applyProtection="1">
      <alignment horizontal="left" vertical="center"/>
    </xf>
    <xf numFmtId="0" fontId="29" fillId="0" borderId="30" xfId="0" applyFont="1" applyBorder="1" applyAlignment="1" applyProtection="1">
      <alignment horizontal="left" vertical="center"/>
    </xf>
    <xf numFmtId="0" fontId="31" fillId="0" borderId="25" xfId="21" applyFont="1" applyFill="1" applyBorder="1" applyAlignment="1" applyProtection="1">
      <alignment horizontal="left" vertical="top"/>
      <protection locked="0"/>
    </xf>
    <xf numFmtId="0" fontId="31" fillId="0" borderId="26" xfId="21" applyFont="1" applyFill="1" applyBorder="1" applyAlignment="1" applyProtection="1">
      <alignment horizontal="left" vertical="top"/>
      <protection locked="0"/>
    </xf>
    <xf numFmtId="0" fontId="35" fillId="0" borderId="21"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31"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wrapText="1"/>
      <protection locked="0"/>
    </xf>
    <xf numFmtId="0" fontId="35" fillId="0" borderId="19" xfId="0" applyFont="1" applyBorder="1" applyAlignment="1" applyProtection="1">
      <alignment horizontal="left" vertical="center" wrapText="1"/>
      <protection locked="0"/>
    </xf>
    <xf numFmtId="0" fontId="0" fillId="0" borderId="11" xfId="0" applyBorder="1" applyAlignment="1" applyProtection="1">
      <alignment horizontal="center"/>
    </xf>
    <xf numFmtId="0" fontId="28" fillId="0" borderId="22" xfId="0" applyNumberFormat="1" applyFont="1" applyBorder="1" applyAlignment="1" applyProtection="1">
      <alignment horizontal="left" vertical="center" wrapText="1"/>
    </xf>
    <xf numFmtId="0" fontId="31" fillId="0" borderId="11" xfId="0" applyFont="1" applyFill="1" applyBorder="1" applyAlignment="1" applyProtection="1">
      <alignment horizontal="center" vertical="center"/>
    </xf>
    <xf numFmtId="0" fontId="31" fillId="0" borderId="11" xfId="21" applyFont="1" applyFill="1" applyBorder="1" applyAlignment="1" applyProtection="1">
      <alignment horizontal="center" vertical="center" wrapText="1"/>
    </xf>
    <xf numFmtId="0" fontId="28" fillId="0" borderId="11" xfId="0" applyFont="1" applyBorder="1" applyAlignment="1" applyProtection="1">
      <alignment horizontal="center"/>
    </xf>
    <xf numFmtId="0" fontId="27" fillId="0" borderId="39" xfId="0" applyFont="1" applyBorder="1" applyAlignment="1" applyProtection="1">
      <alignment horizontal="center" vertical="top"/>
    </xf>
    <xf numFmtId="0" fontId="37" fillId="0" borderId="30" xfId="0" applyFont="1" applyBorder="1" applyAlignment="1" applyProtection="1">
      <alignment horizontal="center"/>
    </xf>
    <xf numFmtId="0" fontId="37" fillId="0" borderId="0" xfId="0" applyFont="1" applyBorder="1" applyAlignment="1" applyProtection="1">
      <alignment horizontal="center"/>
    </xf>
    <xf numFmtId="0" fontId="37" fillId="0" borderId="31" xfId="0" applyFont="1" applyBorder="1" applyAlignment="1" applyProtection="1">
      <alignment horizontal="center"/>
    </xf>
    <xf numFmtId="0" fontId="27" fillId="0" borderId="14" xfId="0" applyFont="1" applyBorder="1" applyAlignment="1" applyProtection="1">
      <alignment horizontal="center" vertical="top"/>
    </xf>
    <xf numFmtId="0" fontId="27" fillId="0" borderId="0" xfId="0" applyFont="1" applyBorder="1" applyAlignment="1" applyProtection="1">
      <alignment horizontal="center" vertical="top"/>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xr:uid="{00000000-0005-0000-0000-000022000000}"/>
    <cellStyle name="Standard 3" xfId="43" xr:uid="{00000000-0005-0000-0000-000023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5">
    <dxf>
      <font>
        <color theme="0"/>
      </font>
      <fill>
        <patternFill>
          <bgColor theme="0"/>
        </patternFill>
      </fill>
    </dxf>
    <dxf>
      <font>
        <color theme="0"/>
      </font>
      <fill>
        <patternFill>
          <bgColor theme="0"/>
        </patternFill>
      </fill>
    </dxf>
    <dxf>
      <font>
        <color theme="0"/>
      </font>
      <fill>
        <patternFill>
          <bgColor theme="0"/>
        </patternFill>
      </fill>
    </dxf>
    <dxf>
      <fill>
        <patternFill>
          <bgColor theme="5" tint="0.59996337778862885"/>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137585</xdr:colOff>
      <xdr:row>0</xdr:row>
      <xdr:rowOff>63500</xdr:rowOff>
    </xdr:from>
    <xdr:to>
      <xdr:col>12</xdr:col>
      <xdr:colOff>529167</xdr:colOff>
      <xdr:row>2</xdr:row>
      <xdr:rowOff>210476</xdr:rowOff>
    </xdr:to>
    <xdr:pic>
      <xdr:nvPicPr>
        <xdr:cNvPr id="16" name="Picture 2">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2" y="63500"/>
          <a:ext cx="1354666" cy="6338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
  <sheetViews>
    <sheetView showGridLines="0" tabSelected="1" zoomScaleNormal="100" zoomScalePageLayoutView="90" workbookViewId="0">
      <selection activeCell="M4" sqref="M4"/>
    </sheetView>
  </sheetViews>
  <sheetFormatPr baseColWidth="10" defaultRowHeight="15" x14ac:dyDescent="0.25"/>
  <cols>
    <col min="1" max="1" width="11.42578125" style="1"/>
    <col min="2" max="2" width="13.85546875" style="1" customWidth="1"/>
    <col min="3" max="5" width="14.42578125" style="1" customWidth="1"/>
    <col min="6" max="6" width="13.42578125" style="1" customWidth="1"/>
    <col min="7" max="7" width="13.28515625" style="1" customWidth="1"/>
    <col min="8" max="9" width="11.42578125" style="1"/>
    <col min="10" max="11" width="12.42578125" style="1" customWidth="1"/>
    <col min="12" max="12" width="14.42578125" style="1" customWidth="1"/>
    <col min="13" max="13" width="9.28515625" style="1" customWidth="1"/>
    <col min="14" max="14" width="4.7109375" style="1" customWidth="1"/>
    <col min="15" max="16384" width="11.42578125" style="1"/>
  </cols>
  <sheetData>
    <row r="1" spans="1:26" ht="18.75" customHeight="1" x14ac:dyDescent="0.25">
      <c r="A1" s="136" t="str">
        <f>HLOOKUP(Language,Translation,2)</f>
        <v>Request for Deviation or Change approval</v>
      </c>
      <c r="B1" s="137"/>
      <c r="C1" s="137"/>
      <c r="D1" s="137"/>
      <c r="E1" s="137"/>
      <c r="F1" s="137"/>
      <c r="G1" s="137"/>
      <c r="H1" s="137"/>
      <c r="I1" s="137"/>
      <c r="J1" s="137"/>
      <c r="K1" s="137"/>
      <c r="L1" s="145"/>
      <c r="M1" s="146"/>
      <c r="O1" s="24"/>
      <c r="P1" s="24"/>
      <c r="Q1" s="24"/>
      <c r="R1" s="24"/>
      <c r="S1" s="24"/>
      <c r="T1" s="24"/>
      <c r="U1" s="24"/>
      <c r="V1" s="24"/>
      <c r="W1" s="24"/>
      <c r="X1" s="24"/>
      <c r="Y1" s="24"/>
      <c r="Z1" s="24"/>
    </row>
    <row r="2" spans="1:26" ht="18.75" customHeight="1" x14ac:dyDescent="0.25">
      <c r="A2" s="138"/>
      <c r="B2" s="139"/>
      <c r="C2" s="139"/>
      <c r="D2" s="139"/>
      <c r="E2" s="139"/>
      <c r="F2" s="139"/>
      <c r="G2" s="139"/>
      <c r="H2" s="139"/>
      <c r="I2" s="139"/>
      <c r="J2" s="139"/>
      <c r="K2" s="139"/>
      <c r="L2" s="147"/>
      <c r="M2" s="148"/>
      <c r="O2" s="24"/>
      <c r="P2" s="24"/>
      <c r="Q2" s="24"/>
      <c r="R2" s="24"/>
      <c r="S2" s="24"/>
      <c r="T2" s="24"/>
      <c r="U2" s="24"/>
      <c r="V2" s="24"/>
      <c r="W2" s="24"/>
      <c r="X2" s="24"/>
      <c r="Y2" s="24"/>
      <c r="Z2" s="24"/>
    </row>
    <row r="3" spans="1:26" ht="18.75" customHeight="1" thickBot="1" x14ac:dyDescent="0.3">
      <c r="A3" s="140"/>
      <c r="B3" s="141"/>
      <c r="C3" s="141"/>
      <c r="D3" s="141"/>
      <c r="E3" s="141"/>
      <c r="F3" s="141"/>
      <c r="G3" s="141"/>
      <c r="H3" s="141"/>
      <c r="I3" s="141"/>
      <c r="J3" s="141"/>
      <c r="K3" s="141"/>
      <c r="L3" s="147"/>
      <c r="M3" s="148"/>
      <c r="O3" s="24"/>
      <c r="P3" s="24"/>
      <c r="Q3" s="24"/>
      <c r="R3" s="24"/>
      <c r="S3" s="24"/>
      <c r="T3" s="24"/>
      <c r="U3" s="24"/>
      <c r="V3" s="24"/>
      <c r="W3" s="24"/>
      <c r="X3" s="24"/>
      <c r="Y3" s="24"/>
      <c r="Z3" s="24"/>
    </row>
    <row r="4" spans="1:26" ht="18" customHeight="1" thickBot="1" x14ac:dyDescent="0.3">
      <c r="A4" s="149" t="str">
        <f>HLOOKUP(Language,Translation,3)</f>
        <v>To:</v>
      </c>
      <c r="B4" s="123"/>
      <c r="C4" s="151"/>
      <c r="D4" s="151"/>
      <c r="E4" s="151"/>
      <c r="F4" s="151"/>
      <c r="G4" s="151"/>
      <c r="H4" s="152"/>
      <c r="I4" s="122" t="str">
        <f>HLOOKUP(Language,Translation,7)</f>
        <v>Request type:</v>
      </c>
      <c r="J4" s="123"/>
      <c r="K4" s="74"/>
      <c r="L4" s="64" t="s">
        <v>11</v>
      </c>
      <c r="M4" s="65" t="s">
        <v>13</v>
      </c>
      <c r="O4" s="24"/>
      <c r="P4" s="24"/>
      <c r="Q4" s="24"/>
      <c r="R4" s="24"/>
      <c r="S4" s="24"/>
      <c r="T4" s="24"/>
      <c r="U4" s="24"/>
      <c r="V4" s="24"/>
      <c r="W4" s="24"/>
      <c r="X4" s="24"/>
      <c r="Y4" s="24"/>
      <c r="Z4" s="24"/>
    </row>
    <row r="5" spans="1:26" ht="18" customHeight="1" x14ac:dyDescent="0.25">
      <c r="A5" s="150" t="str">
        <f>HLOOKUP(Language,Translation,14)</f>
        <v>Site:</v>
      </c>
      <c r="B5" s="125"/>
      <c r="C5" s="132"/>
      <c r="D5" s="132"/>
      <c r="E5" s="132"/>
      <c r="F5" s="132"/>
      <c r="G5" s="132"/>
      <c r="H5" s="133"/>
      <c r="I5" s="124"/>
      <c r="J5" s="125"/>
      <c r="K5" s="75"/>
      <c r="L5" s="27"/>
      <c r="M5" s="85"/>
      <c r="O5" s="24"/>
      <c r="P5" s="24"/>
      <c r="Q5" s="24"/>
      <c r="R5" s="24"/>
      <c r="S5" s="24"/>
      <c r="T5" s="24"/>
      <c r="U5" s="24"/>
      <c r="V5" s="24"/>
      <c r="W5" s="24"/>
      <c r="X5" s="24"/>
      <c r="Y5" s="24"/>
      <c r="Z5" s="24"/>
    </row>
    <row r="6" spans="1:26" ht="18" customHeight="1" x14ac:dyDescent="0.25">
      <c r="A6" s="150" t="str">
        <f>HLOOKUP(Language,Translation,4)&amp;":"</f>
        <v>Departnemt:</v>
      </c>
      <c r="B6" s="125"/>
      <c r="C6" s="132"/>
      <c r="D6" s="132"/>
      <c r="E6" s="132"/>
      <c r="F6" s="132"/>
      <c r="G6" s="132"/>
      <c r="H6" s="133"/>
      <c r="I6" s="153" t="s">
        <v>1</v>
      </c>
      <c r="J6" s="154"/>
      <c r="K6" s="154"/>
      <c r="L6" s="154"/>
      <c r="M6" s="155"/>
      <c r="O6" s="24"/>
      <c r="P6" s="24"/>
      <c r="Q6" s="24"/>
      <c r="R6" s="24"/>
      <c r="S6" s="24"/>
      <c r="T6" s="24"/>
      <c r="U6" s="24"/>
      <c r="V6" s="24"/>
      <c r="W6" s="24"/>
      <c r="X6" s="24"/>
      <c r="Y6" s="24"/>
      <c r="Z6" s="24"/>
    </row>
    <row r="7" spans="1:26" ht="18" customHeight="1" x14ac:dyDescent="0.25">
      <c r="A7" s="150" t="str">
        <f>HLOOKUP(Language,Translation,5)</f>
        <v>Adress:</v>
      </c>
      <c r="B7" s="125"/>
      <c r="C7" s="132"/>
      <c r="D7" s="132"/>
      <c r="E7" s="132"/>
      <c r="F7" s="132"/>
      <c r="G7" s="132"/>
      <c r="H7" s="133"/>
      <c r="I7" s="153"/>
      <c r="J7" s="154"/>
      <c r="K7" s="154"/>
      <c r="L7" s="154"/>
      <c r="M7" s="155"/>
      <c r="O7" s="24"/>
      <c r="P7" s="24"/>
      <c r="Q7" s="24"/>
      <c r="R7" s="24"/>
      <c r="S7" s="24"/>
      <c r="T7" s="24"/>
      <c r="U7" s="24"/>
      <c r="V7" s="24"/>
      <c r="W7" s="24"/>
      <c r="X7" s="24"/>
      <c r="Y7" s="24"/>
      <c r="Z7" s="24"/>
    </row>
    <row r="8" spans="1:26" ht="18" customHeight="1" x14ac:dyDescent="0.25">
      <c r="A8" s="126" t="str">
        <f>HLOOKUP(Language,Translation,6)</f>
        <v>Post Code, City:</v>
      </c>
      <c r="B8" s="127"/>
      <c r="C8" s="128"/>
      <c r="D8" s="128"/>
      <c r="E8" s="128"/>
      <c r="F8" s="128"/>
      <c r="G8" s="128"/>
      <c r="H8" s="129"/>
      <c r="I8" s="156"/>
      <c r="J8" s="157"/>
      <c r="K8" s="157"/>
      <c r="L8" s="157"/>
      <c r="M8" s="158"/>
      <c r="O8" s="24"/>
      <c r="P8" s="24"/>
      <c r="Q8" s="24"/>
      <c r="R8" s="24"/>
      <c r="S8" s="24"/>
      <c r="T8" s="24"/>
      <c r="U8" s="24"/>
      <c r="V8" s="24"/>
      <c r="W8" s="24"/>
      <c r="X8" s="24"/>
      <c r="Y8" s="24"/>
      <c r="Z8" s="24"/>
    </row>
    <row r="9" spans="1:26" ht="25.5" customHeight="1" x14ac:dyDescent="0.25">
      <c r="A9" s="130" t="str">
        <f>HLOOKUP(Language,Translation,11)</f>
        <v>Requester:</v>
      </c>
      <c r="B9" s="125"/>
      <c r="C9" s="131"/>
      <c r="D9" s="2"/>
      <c r="E9" s="2"/>
      <c r="F9" s="2"/>
      <c r="G9" s="3"/>
      <c r="H9" s="3"/>
      <c r="I9" s="3"/>
      <c r="J9" s="3"/>
      <c r="K9" s="3"/>
      <c r="L9" s="3"/>
      <c r="M9" s="9"/>
      <c r="O9" s="24"/>
      <c r="P9" s="24"/>
      <c r="Q9" s="24"/>
      <c r="R9" s="24"/>
      <c r="S9" s="24"/>
      <c r="T9" s="24"/>
      <c r="U9" s="24"/>
      <c r="V9" s="24"/>
      <c r="W9" s="24"/>
      <c r="X9" s="24"/>
      <c r="Y9" s="24"/>
      <c r="Z9" s="24"/>
    </row>
    <row r="10" spans="1:26" ht="18.75" x14ac:dyDescent="0.3">
      <c r="A10" s="117" t="str">
        <f>HLOOKUP(Language,Translation,13)</f>
        <v>Supplier name:</v>
      </c>
      <c r="B10" s="118"/>
      <c r="C10" s="119"/>
      <c r="D10" s="119"/>
      <c r="E10" s="119"/>
      <c r="G10" s="114" t="str">
        <f>HLOOKUP(Language,Translation,12)</f>
        <v>Request No. Supplier:</v>
      </c>
      <c r="H10" s="114"/>
      <c r="I10" s="114"/>
      <c r="J10" s="119"/>
      <c r="K10" s="119"/>
      <c r="L10" s="119"/>
      <c r="M10" s="11"/>
      <c r="O10" s="24"/>
      <c r="P10" s="24"/>
      <c r="Q10" s="24"/>
      <c r="R10" s="24"/>
      <c r="S10" s="24"/>
      <c r="T10" s="24"/>
      <c r="U10" s="24"/>
      <c r="V10" s="24"/>
      <c r="W10" s="24"/>
      <c r="X10" s="24"/>
      <c r="Y10" s="24"/>
      <c r="Z10" s="24"/>
    </row>
    <row r="11" spans="1:26" ht="18.75" x14ac:dyDescent="0.3">
      <c r="A11" s="117" t="str">
        <f>HLOOKUP(Language,Translation,5)</f>
        <v>Adress:</v>
      </c>
      <c r="B11" s="118"/>
      <c r="C11" s="119"/>
      <c r="D11" s="119"/>
      <c r="E11" s="119"/>
      <c r="G11" s="114" t="str">
        <f>HLOOKUP(Language,Translation,15)</f>
        <v>Contact person:</v>
      </c>
      <c r="H11" s="114"/>
      <c r="I11" s="114"/>
      <c r="J11" s="109"/>
      <c r="K11" s="109"/>
      <c r="L11" s="109"/>
      <c r="M11" s="11"/>
      <c r="O11" s="24"/>
      <c r="P11" s="24"/>
      <c r="Q11" s="24"/>
      <c r="R11" s="24"/>
      <c r="S11" s="24"/>
      <c r="T11" s="24"/>
      <c r="U11" s="24"/>
      <c r="V11" s="24"/>
      <c r="W11" s="24"/>
      <c r="X11" s="24"/>
      <c r="Y11" s="24"/>
      <c r="Z11" s="24"/>
    </row>
    <row r="12" spans="1:26" ht="18.75" x14ac:dyDescent="0.3">
      <c r="A12" s="117" t="str">
        <f>HLOOKUP(Language,Translation,6)</f>
        <v>Post Code, City:</v>
      </c>
      <c r="B12" s="118"/>
      <c r="C12" s="119"/>
      <c r="D12" s="119"/>
      <c r="E12" s="119"/>
      <c r="G12" s="114" t="str">
        <f>HLOOKUP(Language,Translation,16)</f>
        <v>Phone No.:</v>
      </c>
      <c r="H12" s="114"/>
      <c r="I12" s="114"/>
      <c r="J12" s="109"/>
      <c r="K12" s="109"/>
      <c r="L12" s="109"/>
      <c r="M12" s="11"/>
      <c r="O12" s="24"/>
      <c r="P12" s="24"/>
      <c r="Q12" s="24"/>
      <c r="R12" s="24"/>
      <c r="S12" s="24"/>
      <c r="T12" s="24"/>
      <c r="U12" s="24"/>
      <c r="V12" s="24"/>
      <c r="W12" s="24"/>
      <c r="X12" s="24"/>
      <c r="Y12" s="24"/>
      <c r="Z12" s="24"/>
    </row>
    <row r="13" spans="1:26" ht="18.75" x14ac:dyDescent="0.3">
      <c r="A13" s="117" t="str">
        <f>HLOOKUP(Language,Translation,14)</f>
        <v>Site:</v>
      </c>
      <c r="B13" s="118"/>
      <c r="C13" s="110"/>
      <c r="D13" s="110"/>
      <c r="E13" s="110"/>
      <c r="G13" s="114" t="str">
        <f>HLOOKUP(Language,Translation,17)</f>
        <v>E-mail:</v>
      </c>
      <c r="H13" s="114"/>
      <c r="I13" s="114"/>
      <c r="J13" s="110"/>
      <c r="K13" s="110"/>
      <c r="L13" s="110"/>
      <c r="M13" s="11"/>
      <c r="O13" s="24"/>
      <c r="P13" s="24"/>
      <c r="Q13" s="24"/>
      <c r="R13" s="24"/>
      <c r="S13" s="24"/>
      <c r="T13" s="24"/>
      <c r="U13" s="24"/>
      <c r="V13" s="24"/>
      <c r="W13" s="24"/>
      <c r="X13" s="24"/>
      <c r="Y13" s="24"/>
      <c r="Z13" s="24"/>
    </row>
    <row r="14" spans="1:26" x14ac:dyDescent="0.25">
      <c r="A14" s="12"/>
      <c r="B14" s="5"/>
      <c r="C14" s="5"/>
      <c r="D14" s="5"/>
      <c r="E14" s="5"/>
      <c r="F14" s="5"/>
      <c r="G14" s="5"/>
      <c r="H14" s="5"/>
      <c r="I14" s="5"/>
      <c r="J14" s="5"/>
      <c r="K14" s="5"/>
      <c r="L14" s="5"/>
      <c r="M14" s="13"/>
      <c r="O14" s="24"/>
      <c r="P14" s="24"/>
      <c r="Q14" s="24"/>
      <c r="R14" s="24"/>
      <c r="S14" s="24"/>
      <c r="T14" s="24"/>
      <c r="U14" s="24"/>
      <c r="V14" s="24"/>
      <c r="W14" s="24"/>
      <c r="X14" s="24"/>
      <c r="Y14" s="24"/>
      <c r="Z14" s="24"/>
    </row>
    <row r="15" spans="1:26" ht="26.25" customHeight="1" x14ac:dyDescent="0.25">
      <c r="A15" s="115" t="str">
        <f>HLOOKUP(Language,Translation,18)</f>
        <v>Product information:</v>
      </c>
      <c r="B15" s="116"/>
      <c r="C15" s="116"/>
      <c r="D15" s="4"/>
      <c r="E15" s="4"/>
      <c r="F15" s="4"/>
      <c r="G15" s="4"/>
      <c r="H15" s="4"/>
      <c r="I15" s="4"/>
      <c r="J15" s="4"/>
      <c r="K15" s="4"/>
      <c r="L15" s="4"/>
      <c r="M15" s="11"/>
      <c r="O15" s="24"/>
      <c r="P15" s="24"/>
      <c r="Q15" s="24"/>
      <c r="R15" s="24"/>
      <c r="S15" s="24"/>
      <c r="T15" s="24"/>
      <c r="U15" s="24"/>
      <c r="V15" s="24"/>
      <c r="W15" s="24"/>
      <c r="X15" s="24"/>
      <c r="Y15" s="24"/>
      <c r="Z15" s="24"/>
    </row>
    <row r="16" spans="1:26" ht="19.5" customHeight="1" x14ac:dyDescent="0.3">
      <c r="A16" s="134" t="str">
        <f>HLOOKUP(Language,Translation,21)</f>
        <v>Project name:</v>
      </c>
      <c r="B16" s="135"/>
      <c r="C16" s="97"/>
      <c r="D16" s="97"/>
      <c r="E16" s="97"/>
      <c r="F16" s="113" t="str">
        <f>HLOOKUP(Language,Translation,22)</f>
        <v>Product name:</v>
      </c>
      <c r="G16" s="113"/>
      <c r="H16" s="113"/>
      <c r="I16" s="97"/>
      <c r="J16" s="97"/>
      <c r="K16" s="97"/>
      <c r="L16" s="97"/>
      <c r="M16" s="86"/>
      <c r="O16" s="24"/>
      <c r="P16" s="24"/>
      <c r="Q16" s="24"/>
      <c r="R16" s="24"/>
      <c r="S16" s="24"/>
      <c r="T16" s="24"/>
      <c r="U16" s="24"/>
      <c r="V16" s="24"/>
      <c r="W16" s="24"/>
      <c r="X16" s="24"/>
      <c r="Y16" s="24"/>
      <c r="Z16" s="24"/>
    </row>
    <row r="17" spans="1:26" ht="19.5" customHeight="1" x14ac:dyDescent="0.3">
      <c r="A17" s="101" t="str">
        <f>HLOOKUP(Language,Translation,19)</f>
        <v>SAP material no.:</v>
      </c>
      <c r="B17" s="102"/>
      <c r="C17" s="98"/>
      <c r="D17" s="98"/>
      <c r="E17" s="98"/>
      <c r="F17" s="113" t="str">
        <f>HLOOKUP(Language,Translation,20)</f>
        <v>Specification-No. &amp; -Index:</v>
      </c>
      <c r="G17" s="113"/>
      <c r="H17" s="113"/>
      <c r="I17" s="142"/>
      <c r="J17" s="142"/>
      <c r="K17" s="142"/>
      <c r="L17" s="142"/>
      <c r="M17" s="44"/>
      <c r="O17" s="24"/>
      <c r="P17" s="24"/>
      <c r="Q17" s="24"/>
      <c r="R17" s="24"/>
      <c r="S17" s="24"/>
      <c r="T17" s="24"/>
      <c r="U17" s="24"/>
      <c r="V17" s="24"/>
      <c r="W17" s="24"/>
      <c r="X17" s="24"/>
      <c r="Y17" s="24"/>
      <c r="Z17" s="24"/>
    </row>
    <row r="18" spans="1:26" ht="12" customHeight="1" x14ac:dyDescent="0.25">
      <c r="A18" s="70"/>
      <c r="B18" s="71"/>
      <c r="C18" s="71"/>
      <c r="D18" s="71"/>
      <c r="E18" s="71"/>
      <c r="F18" s="71"/>
      <c r="G18" s="71"/>
      <c r="H18" s="71"/>
      <c r="I18" s="71"/>
      <c r="J18" s="60"/>
      <c r="K18" s="60"/>
      <c r="L18" s="60"/>
      <c r="M18" s="44"/>
      <c r="O18" s="24"/>
      <c r="P18" s="24"/>
      <c r="Q18" s="24"/>
      <c r="R18" s="24"/>
      <c r="S18" s="24"/>
      <c r="T18" s="24"/>
      <c r="U18" s="24"/>
      <c r="V18" s="24"/>
      <c r="W18" s="24"/>
      <c r="X18" s="24"/>
      <c r="Y18" s="24"/>
      <c r="Z18" s="24"/>
    </row>
    <row r="19" spans="1:26" ht="37.5" customHeight="1" x14ac:dyDescent="0.3">
      <c r="A19" s="101" t="str">
        <f>HLOOKUP(Language,Translation,23)</f>
        <v>Concerned</v>
      </c>
      <c r="B19" s="102"/>
      <c r="C19" s="45" t="s">
        <v>1</v>
      </c>
      <c r="D19" s="98"/>
      <c r="E19" s="98"/>
      <c r="F19" s="45" t="s">
        <v>1</v>
      </c>
      <c r="G19" s="67"/>
      <c r="H19" s="67"/>
      <c r="I19" s="67"/>
      <c r="J19" s="67"/>
      <c r="K19" s="67"/>
      <c r="L19" s="67"/>
      <c r="M19" s="44"/>
      <c r="O19" s="24"/>
      <c r="P19" s="24"/>
      <c r="Q19" s="24"/>
      <c r="R19" s="24"/>
      <c r="S19" s="24"/>
      <c r="T19" s="24"/>
      <c r="U19" s="24"/>
      <c r="V19" s="24"/>
      <c r="W19" s="24"/>
      <c r="X19" s="24"/>
      <c r="Y19" s="24"/>
      <c r="Z19" s="24"/>
    </row>
    <row r="20" spans="1:26" ht="15" customHeight="1" x14ac:dyDescent="0.25">
      <c r="A20" s="12"/>
      <c r="B20" s="5"/>
      <c r="C20" s="5"/>
      <c r="D20" s="5"/>
      <c r="E20" s="5"/>
      <c r="F20" s="5"/>
      <c r="G20" s="5"/>
      <c r="H20" s="5"/>
      <c r="I20" s="5"/>
      <c r="J20" s="5"/>
      <c r="K20" s="5"/>
      <c r="L20" s="5"/>
      <c r="M20" s="13"/>
      <c r="O20" s="24"/>
      <c r="P20" s="24"/>
      <c r="Q20" s="24"/>
      <c r="R20" s="24"/>
      <c r="S20" s="24"/>
      <c r="T20" s="24"/>
      <c r="U20" s="24"/>
      <c r="V20" s="24"/>
      <c r="W20" s="24"/>
      <c r="X20" s="24"/>
      <c r="Y20" s="24"/>
      <c r="Z20" s="24"/>
    </row>
    <row r="21" spans="1:26" ht="26.25" customHeight="1" x14ac:dyDescent="0.3">
      <c r="A21" s="106" t="e">
        <f>HLOOKUP(Language,Translation,25)</f>
        <v>#N/A</v>
      </c>
      <c r="B21" s="160"/>
      <c r="C21" s="160"/>
      <c r="D21" s="160"/>
      <c r="E21" s="160"/>
      <c r="F21" s="19"/>
      <c r="G21" s="6"/>
      <c r="H21" s="6"/>
      <c r="I21" s="6"/>
      <c r="J21" s="6"/>
      <c r="K21" s="6"/>
      <c r="L21" s="6"/>
      <c r="M21" s="14"/>
      <c r="O21" s="24"/>
      <c r="P21" s="24"/>
      <c r="Q21" s="24"/>
      <c r="R21" s="24"/>
      <c r="S21" s="24"/>
      <c r="T21" s="24"/>
      <c r="U21" s="24"/>
      <c r="V21" s="24"/>
      <c r="W21" s="24"/>
      <c r="X21" s="24"/>
      <c r="Y21" s="24"/>
      <c r="Z21" s="24"/>
    </row>
    <row r="22" spans="1:26" ht="99" customHeight="1" x14ac:dyDescent="0.25">
      <c r="A22" s="101" t="e">
        <f>HLOOKUP(Language,Translation,26)</f>
        <v>#N/A</v>
      </c>
      <c r="B22" s="102"/>
      <c r="C22" s="102"/>
      <c r="D22" s="121"/>
      <c r="E22" s="121"/>
      <c r="F22" s="121"/>
      <c r="G22" s="121"/>
      <c r="H22" s="121"/>
      <c r="I22" s="121"/>
      <c r="J22" s="121"/>
      <c r="K22" s="121"/>
      <c r="L22" s="121"/>
      <c r="M22" s="87"/>
      <c r="O22" s="24"/>
      <c r="P22" s="24"/>
      <c r="Q22" s="24"/>
      <c r="R22" s="24"/>
      <c r="S22" s="24"/>
      <c r="T22" s="24"/>
      <c r="U22" s="24"/>
      <c r="V22" s="24"/>
      <c r="W22" s="24"/>
      <c r="X22" s="24"/>
      <c r="Y22" s="24"/>
      <c r="Z22" s="24"/>
    </row>
    <row r="23" spans="1:26" ht="99" customHeight="1" x14ac:dyDescent="0.25">
      <c r="A23" s="101" t="e">
        <f>HLOOKUP(Language,Translation,27)</f>
        <v>#N/A</v>
      </c>
      <c r="B23" s="102"/>
      <c r="C23" s="102"/>
      <c r="D23" s="104"/>
      <c r="E23" s="104"/>
      <c r="F23" s="104"/>
      <c r="G23" s="104"/>
      <c r="H23" s="104"/>
      <c r="I23" s="104"/>
      <c r="J23" s="104"/>
      <c r="K23" s="104"/>
      <c r="L23" s="104"/>
      <c r="M23" s="88"/>
      <c r="O23" s="24"/>
      <c r="P23" s="24"/>
      <c r="Q23" s="24"/>
      <c r="R23" s="24"/>
      <c r="S23" s="24"/>
      <c r="T23" s="24"/>
      <c r="U23" s="24"/>
      <c r="V23" s="24"/>
      <c r="W23" s="24"/>
      <c r="X23" s="24"/>
      <c r="Y23" s="24"/>
      <c r="Z23" s="24"/>
    </row>
    <row r="24" spans="1:26" ht="99" customHeight="1" x14ac:dyDescent="0.25">
      <c r="A24" s="101" t="e">
        <f>HLOOKUP(Language,Translation,28)</f>
        <v>#N/A</v>
      </c>
      <c r="B24" s="102"/>
      <c r="C24" s="102"/>
      <c r="D24" s="104"/>
      <c r="E24" s="104"/>
      <c r="F24" s="104"/>
      <c r="G24" s="104"/>
      <c r="H24" s="104"/>
      <c r="I24" s="104"/>
      <c r="J24" s="104"/>
      <c r="K24" s="104"/>
      <c r="L24" s="104"/>
      <c r="M24" s="88"/>
      <c r="O24" s="24"/>
      <c r="P24" s="24"/>
      <c r="Q24" s="24"/>
      <c r="R24" s="24"/>
      <c r="S24" s="24"/>
      <c r="T24" s="24"/>
      <c r="U24" s="24"/>
      <c r="V24" s="24"/>
      <c r="W24" s="24"/>
      <c r="X24" s="24"/>
      <c r="Y24" s="24"/>
      <c r="Z24" s="24"/>
    </row>
    <row r="25" spans="1:26" ht="99" customHeight="1" x14ac:dyDescent="0.25">
      <c r="A25" s="101" t="e">
        <f>HLOOKUP(Language,Translation,29)</f>
        <v>#N/A</v>
      </c>
      <c r="B25" s="102"/>
      <c r="C25" s="102"/>
      <c r="D25" s="105"/>
      <c r="E25" s="105"/>
      <c r="F25" s="105"/>
      <c r="G25" s="105"/>
      <c r="H25" s="105"/>
      <c r="I25" s="105"/>
      <c r="J25" s="105"/>
      <c r="K25" s="105"/>
      <c r="L25" s="105"/>
      <c r="M25" s="88"/>
      <c r="O25" s="24"/>
      <c r="P25" s="24"/>
      <c r="Q25" s="24"/>
      <c r="R25" s="24"/>
      <c r="S25" s="24"/>
      <c r="T25" s="24"/>
      <c r="U25" s="24"/>
      <c r="V25" s="24"/>
      <c r="W25" s="24"/>
      <c r="X25" s="24"/>
      <c r="Y25" s="24"/>
      <c r="Z25" s="24"/>
    </row>
    <row r="26" spans="1:26" ht="15" customHeight="1" x14ac:dyDescent="0.25">
      <c r="A26" s="42"/>
      <c r="B26" s="43"/>
      <c r="C26" s="43"/>
      <c r="D26" s="89"/>
      <c r="E26" s="89"/>
      <c r="F26" s="89"/>
      <c r="G26" s="89"/>
      <c r="H26" s="89"/>
      <c r="I26" s="89"/>
      <c r="J26" s="89"/>
      <c r="K26" s="89"/>
      <c r="L26" s="89"/>
      <c r="M26" s="90"/>
    </row>
    <row r="27" spans="1:26" ht="26.25" customHeight="1" x14ac:dyDescent="0.3">
      <c r="A27" s="106" t="str">
        <f>HLOOKUP(Language,Translation,33)</f>
        <v>Confirmation Supplier:</v>
      </c>
      <c r="B27" s="107"/>
      <c r="C27" s="107"/>
      <c r="D27" s="107"/>
      <c r="E27" s="72"/>
      <c r="F27" s="7"/>
      <c r="G27" s="7"/>
      <c r="H27" s="7"/>
      <c r="I27" s="7"/>
      <c r="J27" s="7"/>
      <c r="K27" s="7"/>
      <c r="L27" s="7"/>
      <c r="M27" s="15"/>
    </row>
    <row r="28" spans="1:26" ht="99.75" customHeight="1" x14ac:dyDescent="0.25">
      <c r="A28" s="111" t="e">
        <f>HLOOKUP(Language,Translation,34)</f>
        <v>#N/A</v>
      </c>
      <c r="B28" s="112"/>
      <c r="C28" s="112"/>
      <c r="D28" s="112"/>
      <c r="E28" s="112"/>
      <c r="F28" s="112"/>
      <c r="G28" s="112"/>
      <c r="H28" s="112"/>
      <c r="I28" s="112"/>
      <c r="J28" s="112"/>
      <c r="K28" s="112"/>
      <c r="L28" s="112"/>
      <c r="M28" s="120"/>
    </row>
    <row r="29" spans="1:26" ht="15" customHeight="1" x14ac:dyDescent="0.25">
      <c r="A29" s="111"/>
      <c r="B29" s="112"/>
      <c r="C29" s="112"/>
      <c r="D29" s="112"/>
      <c r="E29" s="112"/>
      <c r="F29" s="112"/>
      <c r="G29" s="112"/>
      <c r="H29" s="112"/>
      <c r="I29" s="112"/>
      <c r="J29" s="112"/>
      <c r="K29" s="112"/>
      <c r="L29" s="112"/>
      <c r="M29" s="11"/>
    </row>
    <row r="30" spans="1:26" ht="39.75" customHeight="1" x14ac:dyDescent="0.3">
      <c r="A30" s="10"/>
      <c r="B30" s="100"/>
      <c r="C30" s="100"/>
      <c r="D30" s="4"/>
      <c r="E30" s="108"/>
      <c r="F30" s="108"/>
      <c r="G30" s="108"/>
      <c r="H30" s="91"/>
      <c r="I30" s="159"/>
      <c r="J30" s="159"/>
      <c r="K30" s="159"/>
      <c r="L30" s="159"/>
      <c r="M30" s="11"/>
    </row>
    <row r="31" spans="1:26" ht="30" customHeight="1" thickBot="1" x14ac:dyDescent="0.3">
      <c r="A31" s="17"/>
      <c r="B31" s="99" t="str">
        <f>HLOOKUP(Language,Translation,35)</f>
        <v>Date</v>
      </c>
      <c r="C31" s="99"/>
      <c r="D31" s="47"/>
      <c r="E31" s="99" t="str">
        <f>HLOOKUP(Language,Translation,4)</f>
        <v>Departnemt</v>
      </c>
      <c r="F31" s="99"/>
      <c r="G31" s="99"/>
      <c r="H31" s="48"/>
      <c r="I31" s="99" t="str">
        <f>HLOOKUP(Language,Translation,36)</f>
        <v>Signature</v>
      </c>
      <c r="J31" s="99"/>
      <c r="K31" s="99"/>
      <c r="L31" s="99"/>
      <c r="M31" s="46"/>
    </row>
    <row r="32" spans="1:26" ht="25.5" customHeight="1" x14ac:dyDescent="0.3">
      <c r="A32" s="143" t="str">
        <f>HLOOKUP(Language,Translation,37)</f>
        <v>Decision BENTELER:</v>
      </c>
      <c r="B32" s="144"/>
      <c r="C32" s="144"/>
      <c r="D32" s="4"/>
      <c r="E32" s="4"/>
      <c r="F32" s="4"/>
      <c r="G32" s="4"/>
      <c r="H32" s="4"/>
      <c r="I32" s="4"/>
      <c r="J32" s="4"/>
      <c r="K32" s="4"/>
      <c r="L32" s="4"/>
      <c r="M32" s="11"/>
    </row>
    <row r="33" spans="1:19" ht="24.75" customHeight="1" x14ac:dyDescent="0.3">
      <c r="A33" s="117" t="str">
        <f>HLOOKUP(Language,Translation,43)</f>
        <v>Request No. BENTELER:</v>
      </c>
      <c r="B33" s="118"/>
      <c r="C33" s="118"/>
      <c r="D33" s="159"/>
      <c r="E33" s="159"/>
      <c r="F33" s="159"/>
      <c r="G33" s="159"/>
      <c r="H33" s="4"/>
      <c r="I33" s="73" t="str">
        <f>HLOOKUP(Language,Translation,35)&amp;":"</f>
        <v>Date:</v>
      </c>
      <c r="J33" s="163"/>
      <c r="K33" s="163"/>
      <c r="L33" s="4"/>
      <c r="M33" s="11"/>
    </row>
    <row r="34" spans="1:19" ht="27" customHeight="1" x14ac:dyDescent="0.3">
      <c r="A34" s="53"/>
      <c r="B34" s="54"/>
      <c r="C34" s="54"/>
      <c r="D34" s="54"/>
      <c r="E34" s="54"/>
      <c r="F34" s="54"/>
      <c r="G34" s="54"/>
      <c r="J34" s="51" t="e">
        <f>HLOOKUP(Language,Translation,39)</f>
        <v>#N/A</v>
      </c>
      <c r="K34" s="51" t="str">
        <f>HLOOKUP(Language,Translation,40)</f>
        <v>No</v>
      </c>
      <c r="L34" s="8"/>
      <c r="M34" s="18"/>
    </row>
    <row r="35" spans="1:19" s="50" customFormat="1" ht="42.75" customHeight="1" x14ac:dyDescent="0.3">
      <c r="A35" s="101" t="e">
        <f>HLOOKUP(Language,Translation,30)</f>
        <v>#N/A</v>
      </c>
      <c r="B35" s="102"/>
      <c r="C35" s="102"/>
      <c r="D35" s="102"/>
      <c r="E35" s="102"/>
      <c r="F35" s="102"/>
      <c r="G35" s="102"/>
      <c r="H35" s="102"/>
      <c r="I35" s="103"/>
      <c r="J35" s="52"/>
      <c r="K35" s="52"/>
      <c r="L35" s="8"/>
      <c r="M35" s="18"/>
    </row>
    <row r="36" spans="1:19" s="50" customFormat="1" ht="31.5" customHeight="1" x14ac:dyDescent="0.3">
      <c r="A36" s="134" t="str">
        <f>HLOOKUP(Language,Translation,44)</f>
        <v>Remarks:</v>
      </c>
      <c r="B36" s="135"/>
      <c r="C36" s="76"/>
      <c r="D36" s="56"/>
      <c r="E36" s="56"/>
      <c r="F36" s="56"/>
      <c r="G36" s="56"/>
      <c r="H36" s="56"/>
      <c r="I36" s="56"/>
      <c r="J36" s="56"/>
      <c r="K36" s="56"/>
      <c r="L36" s="8"/>
      <c r="M36" s="18"/>
      <c r="P36" s="83"/>
      <c r="Q36" s="83"/>
      <c r="R36" s="83"/>
      <c r="S36" s="83"/>
    </row>
    <row r="37" spans="1:19" s="50" customFormat="1" ht="30.75" customHeight="1" x14ac:dyDescent="0.3">
      <c r="A37" s="77"/>
      <c r="B37" s="75"/>
      <c r="C37" s="76"/>
      <c r="D37" s="56"/>
      <c r="E37" s="56"/>
      <c r="F37" s="56"/>
      <c r="G37" s="56"/>
      <c r="H37" s="56"/>
      <c r="I37" s="56"/>
      <c r="J37" s="56"/>
      <c r="K37" s="56"/>
      <c r="L37" s="8"/>
      <c r="M37" s="18"/>
      <c r="P37" s="83"/>
      <c r="Q37" s="83"/>
      <c r="R37" s="83"/>
      <c r="S37" s="83"/>
    </row>
    <row r="38" spans="1:19" ht="30.75" customHeight="1" x14ac:dyDescent="0.3">
      <c r="A38" s="16"/>
      <c r="B38" s="8"/>
      <c r="C38" s="66"/>
      <c r="D38" s="66"/>
      <c r="E38" s="66"/>
      <c r="F38" s="66"/>
      <c r="G38" s="66"/>
      <c r="H38" s="66"/>
      <c r="I38" s="66"/>
      <c r="J38" s="66"/>
      <c r="K38" s="66"/>
      <c r="L38" s="8"/>
      <c r="M38" s="18"/>
    </row>
    <row r="39" spans="1:19" ht="25.5" customHeight="1" x14ac:dyDescent="0.35">
      <c r="A39" s="165" t="str">
        <f>IF(Type='Language table'!D2,HLOOKUP(Language,Translation,51),"")</f>
        <v/>
      </c>
      <c r="B39" s="166"/>
      <c r="C39" s="166"/>
      <c r="D39" s="166"/>
      <c r="E39" s="166"/>
      <c r="F39" s="166"/>
      <c r="G39" s="166"/>
      <c r="H39" s="166"/>
      <c r="I39" s="166"/>
      <c r="J39" s="166"/>
      <c r="K39" s="166"/>
      <c r="L39" s="166"/>
      <c r="M39" s="167"/>
    </row>
    <row r="40" spans="1:19" ht="61.5" customHeight="1" x14ac:dyDescent="0.3">
      <c r="A40" s="57"/>
      <c r="B40" s="162"/>
      <c r="C40" s="162"/>
      <c r="D40" s="162"/>
      <c r="E40" s="61"/>
      <c r="F40" s="161"/>
      <c r="G40" s="161"/>
      <c r="H40" s="161"/>
      <c r="I40" s="62"/>
      <c r="J40" s="162"/>
      <c r="K40" s="162"/>
      <c r="L40" s="162"/>
      <c r="M40" s="18"/>
    </row>
    <row r="41" spans="1:19" ht="16.5" customHeight="1" x14ac:dyDescent="0.3">
      <c r="A41" s="16"/>
      <c r="B41" s="169" t="str">
        <f>HLOOKUP(Language,Translation,36)&amp;" "&amp;HLOOKUP(Language,Translation,45)</f>
        <v>Signature Development</v>
      </c>
      <c r="C41" s="169"/>
      <c r="D41" s="169"/>
      <c r="E41" s="58"/>
      <c r="F41" s="168" t="str">
        <f>HLOOKUP(Language,Translation,36)&amp;" AQE"</f>
        <v>Signature AQE</v>
      </c>
      <c r="G41" s="168"/>
      <c r="H41" s="168"/>
      <c r="I41" s="63"/>
      <c r="J41" s="168" t="str">
        <f>HLOOKUP(Language,Translation,36)&amp;" "&amp;HLOOKUP(Language,Translation,46)</f>
        <v>Signature QM-Plant</v>
      </c>
      <c r="K41" s="168"/>
      <c r="L41" s="168"/>
      <c r="M41" s="18"/>
    </row>
    <row r="42" spans="1:19" ht="22.5" customHeight="1" thickBot="1" x14ac:dyDescent="0.3">
      <c r="A42" s="78"/>
      <c r="B42" s="79"/>
      <c r="C42" s="79"/>
      <c r="D42" s="79"/>
      <c r="E42" s="79"/>
      <c r="F42" s="164" t="str">
        <f>HLOOKUP(Language,Translation,50)</f>
        <v>The signature of at least one of the two Q-departments is mandatory!</v>
      </c>
      <c r="G42" s="164"/>
      <c r="H42" s="164"/>
      <c r="I42" s="164"/>
      <c r="J42" s="164"/>
      <c r="K42" s="164"/>
      <c r="L42" s="164"/>
      <c r="M42" s="81"/>
    </row>
  </sheetData>
  <sheetProtection sheet="1" selectLockedCells="1"/>
  <mergeCells count="74">
    <mergeCell ref="F40:H40"/>
    <mergeCell ref="J40:L40"/>
    <mergeCell ref="J33:K33"/>
    <mergeCell ref="D33:G33"/>
    <mergeCell ref="F42:L42"/>
    <mergeCell ref="A39:M39"/>
    <mergeCell ref="A33:C33"/>
    <mergeCell ref="J41:L41"/>
    <mergeCell ref="F41:H41"/>
    <mergeCell ref="B41:D41"/>
    <mergeCell ref="B40:D40"/>
    <mergeCell ref="A36:B36"/>
    <mergeCell ref="A1:K3"/>
    <mergeCell ref="I17:L17"/>
    <mergeCell ref="A32:C32"/>
    <mergeCell ref="A19:B19"/>
    <mergeCell ref="L1:M3"/>
    <mergeCell ref="A4:B4"/>
    <mergeCell ref="A6:B6"/>
    <mergeCell ref="A7:B7"/>
    <mergeCell ref="C4:H4"/>
    <mergeCell ref="C6:H6"/>
    <mergeCell ref="C7:H7"/>
    <mergeCell ref="I6:M8"/>
    <mergeCell ref="A5:B5"/>
    <mergeCell ref="I30:L30"/>
    <mergeCell ref="A21:E21"/>
    <mergeCell ref="C13:E13"/>
    <mergeCell ref="I4:J5"/>
    <mergeCell ref="A8:B8"/>
    <mergeCell ref="C8:H8"/>
    <mergeCell ref="A9:C9"/>
    <mergeCell ref="G11:I11"/>
    <mergeCell ref="A10:B10"/>
    <mergeCell ref="A11:B11"/>
    <mergeCell ref="J11:L11"/>
    <mergeCell ref="G10:I10"/>
    <mergeCell ref="J10:L10"/>
    <mergeCell ref="C10:E10"/>
    <mergeCell ref="C11:E11"/>
    <mergeCell ref="C5:H5"/>
    <mergeCell ref="J12:L12"/>
    <mergeCell ref="J13:L13"/>
    <mergeCell ref="A29:L29"/>
    <mergeCell ref="A22:C22"/>
    <mergeCell ref="F17:H17"/>
    <mergeCell ref="G12:I12"/>
    <mergeCell ref="G13:I13"/>
    <mergeCell ref="F16:H16"/>
    <mergeCell ref="I16:L16"/>
    <mergeCell ref="A15:C15"/>
    <mergeCell ref="A12:B12"/>
    <mergeCell ref="A13:B13"/>
    <mergeCell ref="C12:E12"/>
    <mergeCell ref="A28:M28"/>
    <mergeCell ref="D22:L22"/>
    <mergeCell ref="A16:B16"/>
    <mergeCell ref="I31:L31"/>
    <mergeCell ref="A35:I35"/>
    <mergeCell ref="D23:L23"/>
    <mergeCell ref="D24:L24"/>
    <mergeCell ref="D25:L25"/>
    <mergeCell ref="A27:D27"/>
    <mergeCell ref="A23:C23"/>
    <mergeCell ref="A24:C24"/>
    <mergeCell ref="A25:C25"/>
    <mergeCell ref="E30:G30"/>
    <mergeCell ref="E31:G31"/>
    <mergeCell ref="C16:E16"/>
    <mergeCell ref="C17:E17"/>
    <mergeCell ref="D19:E19"/>
    <mergeCell ref="B31:C31"/>
    <mergeCell ref="B30:C30"/>
    <mergeCell ref="A17:B17"/>
  </mergeCells>
  <conditionalFormatting sqref="C4:H4 B30 E30 J10:L10 J13:L13 J11:K12 I16:I17 D22:E25 D19 C10:C13 C6:H8 C5 C16:C17">
    <cfRule type="containsBlanks" dxfId="4" priority="8">
      <formula>LEN(TRIM(B4))=0</formula>
    </cfRule>
  </conditionalFormatting>
  <dataValidations count="3">
    <dataValidation type="list" allowBlank="1" showInputMessage="1" showErrorMessage="1" sqref="I6:M8" xr:uid="{3555401D-0A44-4267-BF73-7F7919A17DFF}">
      <formula1>Types</formula1>
    </dataValidation>
    <dataValidation type="list" allowBlank="1" showInputMessage="1" showErrorMessage="1" sqref="C19" xr:uid="{EF5E4436-CF16-4906-9B25-E47E8DD524DD}">
      <formula1>Concern</formula1>
    </dataValidation>
    <dataValidation type="list" allowBlank="1" showInputMessage="1" showErrorMessage="1" sqref="F19" xr:uid="{72F450DC-653A-4A25-B10B-75809017510C}">
      <formula1>Unit</formula1>
    </dataValidation>
  </dataValidations>
  <pageMargins left="0.43307086614173229" right="0.23622047244094491" top="0.55118110236220474" bottom="0.74803149606299213" header="0.31496062992125984" footer="0.31496062992125984"/>
  <pageSetup paperSize="9" scale="58" fitToHeight="0" orientation="portrait" r:id="rId1"/>
  <headerFooter>
    <oddFooter>&amp;L&amp;"Arial,Standard"&amp;8T.PU.067 Supplier Request for Deviation or Change approval / V2 / Th. Schneider / 02.03.2022&amp;C&amp;1#&amp;"Arial"&amp;8&amp;KA6A6A6public</oddFooter>
  </headerFooter>
  <drawing r:id="rId2"/>
  <extLst>
    <ext xmlns:x14="http://schemas.microsoft.com/office/spreadsheetml/2009/9/main" uri="{78C0D931-6437-407d-A8EE-F0AAD7539E65}">
      <x14:conditionalFormattings>
        <x14:conditionalFormatting xmlns:xm="http://schemas.microsoft.com/office/excel/2006/main">
          <x14:cfRule type="cellIs" priority="5" operator="equal" id="{AC5EB7AC-0EE2-4244-AF08-FD5D21819071}">
            <xm:f>'Language table'!$B$2</xm:f>
            <x14:dxf>
              <fill>
                <patternFill>
                  <bgColor theme="5" tint="0.59996337778862885"/>
                </patternFill>
              </fill>
            </x14:dxf>
          </x14:cfRule>
          <xm:sqref>I6:M8 C19 F19</xm:sqref>
        </x14:conditionalFormatting>
        <x14:conditionalFormatting xmlns:xm="http://schemas.microsoft.com/office/excel/2006/main">
          <x14:cfRule type="expression" priority="2" id="{CCAF163E-6BDC-4227-A2DF-522601BCA783}">
            <xm:f>$C$19='Language table'!$D$3</xm:f>
            <x14:dxf>
              <font>
                <color theme="0"/>
              </font>
              <fill>
                <patternFill>
                  <bgColor theme="0"/>
                </patternFill>
              </fill>
            </x14:dxf>
          </x14:cfRule>
          <xm:sqref>F19</xm:sqref>
        </x14:conditionalFormatting>
        <x14:conditionalFormatting xmlns:xm="http://schemas.microsoft.com/office/excel/2006/main">
          <x14:cfRule type="expression" priority="3" id="{8568E14A-93BB-46EA-B72C-032080916FDA}">
            <xm:f>OR(Type='Language table'!$D$2,Type='Language table'!$E$2)</xm:f>
            <x14:dxf>
              <font>
                <color theme="0"/>
              </font>
              <fill>
                <patternFill>
                  <bgColor theme="0"/>
                </patternFill>
              </fill>
            </x14:dxf>
          </x14:cfRule>
          <xm:sqref>A19:F19</xm:sqref>
        </x14:conditionalFormatting>
        <x14:conditionalFormatting xmlns:xm="http://schemas.microsoft.com/office/excel/2006/main">
          <x14:cfRule type="expression" priority="1" id="{0EC31F4B-FB8F-445C-91D6-31C0A90E1E3A}">
            <xm:f>Type='Language table'!$D$2</xm:f>
            <x14:dxf>
              <font>
                <color theme="0"/>
              </font>
              <fill>
                <patternFill>
                  <bgColor theme="0"/>
                </patternFill>
              </fill>
            </x14:dxf>
          </x14:cfRule>
          <xm:sqref>A25:L25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CC5C102-E7D9-4A49-84B3-25658A75438C}">
          <x14:formula1>
            <xm:f>'Language table'!$B$11:$C$11</xm:f>
          </x14:formula1>
          <xm:sqref>M4:M5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39CBA-EA37-4224-930F-A2196991D3B1}">
  <dimension ref="A2:K140"/>
  <sheetViews>
    <sheetView zoomScale="80" zoomScaleNormal="80" workbookViewId="0">
      <selection activeCell="E21" sqref="E21"/>
    </sheetView>
  </sheetViews>
  <sheetFormatPr baseColWidth="10" defaultRowHeight="12.75" x14ac:dyDescent="0.2"/>
  <cols>
    <col min="1" max="1" width="12.5703125" style="23" customWidth="1"/>
    <col min="2" max="2" width="39.140625" style="23" customWidth="1"/>
    <col min="3" max="3" width="42.140625" style="23" customWidth="1"/>
    <col min="4" max="5" width="11.42578125" style="23"/>
    <col min="6" max="6" width="37.140625" style="23" customWidth="1"/>
    <col min="7" max="7" width="38" style="23" bestFit="1" customWidth="1"/>
    <col min="8" max="8" width="33.5703125" style="23" customWidth="1"/>
    <col min="9" max="9" width="30" style="23" customWidth="1"/>
    <col min="10" max="10" width="33.42578125" style="23" customWidth="1"/>
    <col min="11" max="11" width="38.5703125" style="23" customWidth="1"/>
    <col min="12" max="12" width="22.140625" style="23" customWidth="1"/>
    <col min="13" max="16384" width="11.42578125" style="23"/>
  </cols>
  <sheetData>
    <row r="2" spans="1:11" x14ac:dyDescent="0.2">
      <c r="A2" s="25" t="s">
        <v>116</v>
      </c>
      <c r="B2" s="23" t="s">
        <v>1</v>
      </c>
      <c r="C2" s="23" t="str">
        <f>HLOOKUP(Language,Translation,8)</f>
        <v>Request for deviation approval</v>
      </c>
      <c r="D2" s="23" t="str">
        <f>HLOOKUP(Language,Translation,9)</f>
        <v>Request for change of specification/ design</v>
      </c>
      <c r="E2" s="23" t="str">
        <f>HLOOKUP(Language,Translation,10)</f>
        <v>Request for change of process</v>
      </c>
    </row>
    <row r="3" spans="1:11" x14ac:dyDescent="0.2">
      <c r="A3" s="25" t="s">
        <v>78</v>
      </c>
      <c r="B3" s="23" t="str">
        <f>$B$2</f>
        <v>Please select!</v>
      </c>
      <c r="C3" s="23" t="str">
        <f>HLOOKUP(Language,Translation,24)&amp;":"</f>
        <v>quantity:</v>
      </c>
      <c r="D3" s="23" t="str">
        <f>HLOOKUP(Language,Translation,32)&amp;":"</f>
        <v>period:</v>
      </c>
    </row>
    <row r="4" spans="1:11" x14ac:dyDescent="0.2">
      <c r="A4" s="25" t="s">
        <v>114</v>
      </c>
      <c r="B4" s="23" t="str">
        <f>$B$2</f>
        <v>Please select!</v>
      </c>
      <c r="C4" s="23" t="str">
        <f>HLOOKUP(Language,Translation,47)</f>
        <v>pcs.</v>
      </c>
      <c r="D4" s="23" t="str">
        <f>HLOOKUP(Language,Translation,48)</f>
        <v>Kilogram (kg)</v>
      </c>
      <c r="E4" s="23" t="str">
        <f>HLOOKUP(Language,Translation,49)</f>
        <v>Metric ton (t)</v>
      </c>
      <c r="I4" s="23" t="str">
        <f>Request!$I$6&amp;" "&amp;HLOOKUP(Language,Translation,41)&amp;" "&amp;IF(Request!$C$19='Language table'!$C$3,HLOOKUP(Language,Translation,24),HLOOKUP(Language,Translation,32))&amp;" "&amp;Request!$D$19&amp;" "&amp;IF(Request!$F$19='Language table'!$C$4,HLOOKUP(Language,Translation,47),IF(Request!$F$19='Language table'!$D$4,HLOOKUP(Language,Translation,48),IF(Request!$F$19='Language table'!$E$4,HLOOKUP(Language,Translation,49),"")))&amp;" "&amp;HLOOKUP(Language,Translation,42)&amp;" "&amp;HLOOKUP(Language,Translation,38)&amp;":"</f>
        <v>Please select! for period   is is accepted:</v>
      </c>
    </row>
    <row r="9" spans="1:11" x14ac:dyDescent="0.2">
      <c r="F9" s="80" t="s">
        <v>115</v>
      </c>
    </row>
    <row r="10" spans="1:11" x14ac:dyDescent="0.2">
      <c r="B10" s="20" t="s">
        <v>2</v>
      </c>
      <c r="F10" s="21" t="s">
        <v>12</v>
      </c>
      <c r="G10" s="21" t="s">
        <v>12</v>
      </c>
      <c r="H10" s="21" t="s">
        <v>12</v>
      </c>
      <c r="I10" s="21" t="s">
        <v>13</v>
      </c>
      <c r="J10" s="21" t="s">
        <v>13</v>
      </c>
      <c r="K10" s="21" t="s">
        <v>13</v>
      </c>
    </row>
    <row r="11" spans="1:11" x14ac:dyDescent="0.2">
      <c r="A11" s="26">
        <v>1</v>
      </c>
      <c r="B11" s="21" t="s">
        <v>12</v>
      </c>
      <c r="C11" s="21" t="s">
        <v>13</v>
      </c>
      <c r="F11" s="23" t="str">
        <f>B18</f>
        <v>Antrag auf Genehmigung einer Spezifikationsabweichung</v>
      </c>
      <c r="G11" s="23" t="str">
        <f>B19</f>
        <v>Antrag auf Spezifikations-/ Produktänderung</v>
      </c>
      <c r="H11" s="23" t="str">
        <f>B20</f>
        <v>Antrag auf Prozessänderung</v>
      </c>
      <c r="I11" s="23" t="str">
        <f>C18</f>
        <v>Request for deviation approval</v>
      </c>
      <c r="J11" s="23" t="str">
        <f>C19</f>
        <v>Request for change of specification/ design</v>
      </c>
      <c r="K11" s="23" t="str">
        <f>C20</f>
        <v>Request for change of process</v>
      </c>
    </row>
    <row r="12" spans="1:11" x14ac:dyDescent="0.2">
      <c r="A12" s="21">
        <v>2</v>
      </c>
      <c r="B12" s="23" t="s">
        <v>26</v>
      </c>
      <c r="C12" s="96" t="s">
        <v>27</v>
      </c>
    </row>
    <row r="13" spans="1:11" x14ac:dyDescent="0.2">
      <c r="A13" s="21">
        <v>3</v>
      </c>
      <c r="B13" s="23" t="s">
        <v>9</v>
      </c>
      <c r="C13" s="23" t="s">
        <v>10</v>
      </c>
    </row>
    <row r="14" spans="1:11" x14ac:dyDescent="0.2">
      <c r="A14" s="21">
        <v>4</v>
      </c>
      <c r="B14" s="20" t="s">
        <v>81</v>
      </c>
      <c r="C14" s="22" t="s">
        <v>82</v>
      </c>
    </row>
    <row r="15" spans="1:11" x14ac:dyDescent="0.2">
      <c r="A15" s="21">
        <v>5</v>
      </c>
      <c r="B15" s="20" t="s">
        <v>14</v>
      </c>
      <c r="C15" s="22" t="s">
        <v>15</v>
      </c>
    </row>
    <row r="16" spans="1:11" x14ac:dyDescent="0.2">
      <c r="A16" s="21">
        <v>6</v>
      </c>
      <c r="B16" s="20" t="s">
        <v>16</v>
      </c>
      <c r="C16" s="22" t="s">
        <v>44</v>
      </c>
    </row>
    <row r="17" spans="1:3" x14ac:dyDescent="0.2">
      <c r="A17" s="21">
        <v>7</v>
      </c>
      <c r="B17" s="20" t="s">
        <v>18</v>
      </c>
      <c r="C17" s="22" t="s">
        <v>17</v>
      </c>
    </row>
    <row r="18" spans="1:3" ht="25.5" x14ac:dyDescent="0.2">
      <c r="A18" s="21">
        <v>8</v>
      </c>
      <c r="B18" s="34" t="s">
        <v>20</v>
      </c>
      <c r="C18" s="82" t="s">
        <v>19</v>
      </c>
    </row>
    <row r="19" spans="1:3" s="41" customFormat="1" x14ac:dyDescent="0.2">
      <c r="A19" s="40">
        <v>9</v>
      </c>
      <c r="B19" s="22" t="s">
        <v>23</v>
      </c>
      <c r="C19" s="22" t="s">
        <v>24</v>
      </c>
    </row>
    <row r="20" spans="1:3" x14ac:dyDescent="0.2">
      <c r="A20" s="21">
        <v>10</v>
      </c>
      <c r="B20" s="22" t="s">
        <v>21</v>
      </c>
      <c r="C20" s="22" t="s">
        <v>22</v>
      </c>
    </row>
    <row r="21" spans="1:3" x14ac:dyDescent="0.2">
      <c r="A21" s="21">
        <v>11</v>
      </c>
      <c r="B21" s="20" t="s">
        <v>25</v>
      </c>
      <c r="C21" s="22" t="s">
        <v>39</v>
      </c>
    </row>
    <row r="22" spans="1:3" x14ac:dyDescent="0.2">
      <c r="A22" s="21">
        <v>12</v>
      </c>
      <c r="B22" s="20" t="s">
        <v>42</v>
      </c>
      <c r="C22" s="22" t="s">
        <v>43</v>
      </c>
    </row>
    <row r="23" spans="1:3" x14ac:dyDescent="0.2">
      <c r="A23" s="21">
        <v>13</v>
      </c>
      <c r="B23" s="20" t="s">
        <v>40</v>
      </c>
      <c r="C23" s="22" t="s">
        <v>41</v>
      </c>
    </row>
    <row r="24" spans="1:3" x14ac:dyDescent="0.2">
      <c r="A24" s="21">
        <v>14</v>
      </c>
      <c r="B24" s="20" t="s">
        <v>28</v>
      </c>
      <c r="C24" s="22" t="s">
        <v>29</v>
      </c>
    </row>
    <row r="25" spans="1:3" x14ac:dyDescent="0.2">
      <c r="A25" s="21">
        <v>15</v>
      </c>
      <c r="B25" s="20" t="s">
        <v>30</v>
      </c>
      <c r="C25" s="22" t="s">
        <v>31</v>
      </c>
    </row>
    <row r="26" spans="1:3" x14ac:dyDescent="0.2">
      <c r="A26" s="21">
        <v>16</v>
      </c>
      <c r="B26" s="20" t="s">
        <v>32</v>
      </c>
      <c r="C26" s="22" t="s">
        <v>33</v>
      </c>
    </row>
    <row r="27" spans="1:3" x14ac:dyDescent="0.2">
      <c r="A27" s="21">
        <v>17</v>
      </c>
      <c r="B27" s="20" t="s">
        <v>0</v>
      </c>
      <c r="C27" s="22" t="s">
        <v>0</v>
      </c>
    </row>
    <row r="28" spans="1:3" x14ac:dyDescent="0.2">
      <c r="A28" s="21">
        <v>18</v>
      </c>
      <c r="B28" s="20" t="s">
        <v>37</v>
      </c>
      <c r="C28" s="22" t="s">
        <v>38</v>
      </c>
    </row>
    <row r="29" spans="1:3" x14ac:dyDescent="0.2">
      <c r="A29" s="21">
        <v>19</v>
      </c>
      <c r="B29" s="20" t="s">
        <v>34</v>
      </c>
      <c r="C29" s="20" t="s">
        <v>35</v>
      </c>
    </row>
    <row r="30" spans="1:3" x14ac:dyDescent="0.2">
      <c r="A30" s="21">
        <v>20</v>
      </c>
      <c r="B30" s="20" t="s">
        <v>7</v>
      </c>
      <c r="C30" s="22" t="s">
        <v>8</v>
      </c>
    </row>
    <row r="31" spans="1:3" x14ac:dyDescent="0.2">
      <c r="A31" s="21">
        <v>21</v>
      </c>
      <c r="B31" s="20" t="s">
        <v>3</v>
      </c>
      <c r="C31" s="22" t="s">
        <v>4</v>
      </c>
    </row>
    <row r="32" spans="1:3" x14ac:dyDescent="0.2">
      <c r="A32" s="21">
        <v>22</v>
      </c>
      <c r="B32" s="20" t="s">
        <v>5</v>
      </c>
      <c r="C32" s="22" t="s">
        <v>6</v>
      </c>
    </row>
    <row r="33" spans="1:11" x14ac:dyDescent="0.2">
      <c r="A33" s="21">
        <v>23</v>
      </c>
      <c r="B33" s="39" t="s">
        <v>77</v>
      </c>
      <c r="C33" s="39" t="s">
        <v>76</v>
      </c>
    </row>
    <row r="34" spans="1:11" x14ac:dyDescent="0.2">
      <c r="A34" s="21">
        <v>24</v>
      </c>
      <c r="B34" s="49" t="s">
        <v>85</v>
      </c>
      <c r="C34" s="49" t="s">
        <v>86</v>
      </c>
    </row>
    <row r="35" spans="1:11" ht="27" customHeight="1" x14ac:dyDescent="0.2">
      <c r="A35" s="21">
        <v>25</v>
      </c>
      <c r="B35" s="22" t="e">
        <f t="shared" ref="B35:B40" si="0">HLOOKUP(Type,VariantsDE,A35,FALSE)</f>
        <v>#N/A</v>
      </c>
      <c r="C35" s="22" t="e">
        <f t="shared" ref="C35:C40" si="1">HLOOKUP(Type,VariantsEN,A35,FALSE)</f>
        <v>#N/A</v>
      </c>
      <c r="F35" s="39" t="s">
        <v>65</v>
      </c>
      <c r="G35" s="22" t="s">
        <v>66</v>
      </c>
      <c r="H35" s="22" t="s">
        <v>67</v>
      </c>
      <c r="I35" s="39" t="s">
        <v>68</v>
      </c>
      <c r="J35" s="22" t="s">
        <v>63</v>
      </c>
      <c r="K35" s="22" t="s">
        <v>64</v>
      </c>
    </row>
    <row r="36" spans="1:11" s="41" customFormat="1" x14ac:dyDescent="0.2">
      <c r="A36" s="40">
        <v>26</v>
      </c>
      <c r="B36" s="22" t="e">
        <f t="shared" si="0"/>
        <v>#N/A</v>
      </c>
      <c r="C36" s="22" t="e">
        <f t="shared" si="1"/>
        <v>#N/A</v>
      </c>
      <c r="F36" s="39" t="s">
        <v>69</v>
      </c>
      <c r="G36" s="39" t="s">
        <v>69</v>
      </c>
      <c r="H36" s="80" t="s">
        <v>125</v>
      </c>
      <c r="I36" s="39" t="s">
        <v>70</v>
      </c>
      <c r="J36" s="39" t="s">
        <v>70</v>
      </c>
      <c r="K36" s="84" t="s">
        <v>126</v>
      </c>
    </row>
    <row r="37" spans="1:11" x14ac:dyDescent="0.2">
      <c r="A37" s="21">
        <v>27</v>
      </c>
      <c r="B37" s="22" t="e">
        <f t="shared" si="0"/>
        <v>#N/A</v>
      </c>
      <c r="C37" s="22" t="e">
        <f t="shared" si="1"/>
        <v>#N/A</v>
      </c>
      <c r="F37" s="20" t="s">
        <v>36</v>
      </c>
      <c r="G37" s="80" t="s">
        <v>117</v>
      </c>
      <c r="H37" s="80" t="s">
        <v>128</v>
      </c>
      <c r="I37" s="20" t="s">
        <v>71</v>
      </c>
      <c r="J37" s="80" t="s">
        <v>118</v>
      </c>
      <c r="K37" s="80" t="s">
        <v>127</v>
      </c>
    </row>
    <row r="38" spans="1:11" x14ac:dyDescent="0.2">
      <c r="A38" s="21">
        <v>28</v>
      </c>
      <c r="B38" s="22" t="e">
        <f t="shared" si="0"/>
        <v>#N/A</v>
      </c>
      <c r="C38" s="22" t="e">
        <f t="shared" si="1"/>
        <v>#N/A</v>
      </c>
      <c r="F38" s="39" t="s">
        <v>72</v>
      </c>
      <c r="G38" s="80" t="s">
        <v>119</v>
      </c>
      <c r="H38" s="80" t="s">
        <v>129</v>
      </c>
      <c r="I38" s="39" t="s">
        <v>74</v>
      </c>
      <c r="J38" s="80" t="s">
        <v>120</v>
      </c>
      <c r="K38" s="80" t="s">
        <v>130</v>
      </c>
    </row>
    <row r="39" spans="1:11" x14ac:dyDescent="0.2">
      <c r="A39" s="21">
        <v>29</v>
      </c>
      <c r="B39" s="22" t="e">
        <f t="shared" si="0"/>
        <v>#N/A</v>
      </c>
      <c r="C39" s="22" t="e">
        <f t="shared" si="1"/>
        <v>#N/A</v>
      </c>
      <c r="F39" s="39" t="s">
        <v>73</v>
      </c>
      <c r="H39" s="80" t="s">
        <v>131</v>
      </c>
      <c r="I39" s="39" t="s">
        <v>75</v>
      </c>
      <c r="K39" s="80" t="s">
        <v>132</v>
      </c>
    </row>
    <row r="40" spans="1:11" x14ac:dyDescent="0.2">
      <c r="A40" s="21">
        <v>30</v>
      </c>
      <c r="B40" s="22" t="e">
        <f t="shared" si="0"/>
        <v>#N/A</v>
      </c>
      <c r="C40" s="22" t="e">
        <f t="shared" si="1"/>
        <v>#N/A</v>
      </c>
      <c r="F40" s="23" t="str">
        <f>$B$18&amp;" "&amp;$B$51&amp;" "&amp;IF(Request!$C$19=$C$3,$B$34,$B$42)&amp;" "&amp;Request!$D$19&amp;" "&amp;IF(Request!$C$19='Language table'!$D$3,"",Request!$F$19)&amp;" "&amp;$B$48&amp;":"</f>
        <v>Antrag auf Genehmigung einer Spezifikationsabweichung für Zeitraum  Please select! wird akzeptiert:</v>
      </c>
      <c r="G40" s="23" t="str">
        <f>$B$19&amp;" "&amp;$B$48&amp;":"</f>
        <v>Antrag auf Spezifikations-/ Produktänderung wird akzeptiert:</v>
      </c>
      <c r="H40" s="23" t="str">
        <f>$B$20&amp;" "&amp;$B$48&amp;":"</f>
        <v>Antrag auf Prozessänderung wird akzeptiert:</v>
      </c>
      <c r="I40" s="23" t="str">
        <f>$C$18&amp;" "&amp;$C$51&amp;" "&amp;IF(Request!$C$19=$C$3,$C$34,$C$42)&amp;" "&amp;Request!$D$19&amp;" "&amp;IF(Request!$C$19='Language table'!$D$3,"",Request!$F$19)&amp;" "&amp;$C$48&amp;":"</f>
        <v>Request for deviation approval for period  Please select! is accepted:</v>
      </c>
      <c r="J40" s="23" t="str">
        <f>$C$19&amp;" "&amp;$C$48&amp;":"</f>
        <v>Request for change of specification/ design is accepted:</v>
      </c>
      <c r="K40" s="23" t="str">
        <f>$C$20&amp;" "&amp;$C$48&amp;":"</f>
        <v>Request for change of process is accepted:</v>
      </c>
    </row>
    <row r="41" spans="1:11" x14ac:dyDescent="0.2">
      <c r="A41" s="21">
        <v>31</v>
      </c>
    </row>
    <row r="42" spans="1:11" x14ac:dyDescent="0.2">
      <c r="A42" s="21">
        <v>32</v>
      </c>
      <c r="B42" s="20" t="s">
        <v>83</v>
      </c>
      <c r="C42" s="20" t="s">
        <v>84</v>
      </c>
    </row>
    <row r="43" spans="1:11" x14ac:dyDescent="0.2">
      <c r="A43" s="21">
        <v>33</v>
      </c>
      <c r="B43" s="59" t="s">
        <v>102</v>
      </c>
      <c r="C43" s="59" t="s">
        <v>103</v>
      </c>
    </row>
    <row r="44" spans="1:11" s="95" customFormat="1" ht="242.25" x14ac:dyDescent="0.25">
      <c r="A44" s="93">
        <v>34</v>
      </c>
      <c r="B44" s="94" t="e">
        <f t="shared" ref="B44" si="2">HLOOKUP(Type,VariantsDE,A44,FALSE)</f>
        <v>#N/A</v>
      </c>
      <c r="C44" s="94" t="e">
        <f t="shared" ref="C44" si="3">HLOOKUP(Type,VariantsEN,A44,FALSE)</f>
        <v>#N/A</v>
      </c>
      <c r="F44" s="92" t="s">
        <v>138</v>
      </c>
      <c r="G44" s="92" t="s">
        <v>139</v>
      </c>
      <c r="H44" s="92" t="s">
        <v>140</v>
      </c>
      <c r="I44" s="92" t="s">
        <v>143</v>
      </c>
      <c r="J44" s="92" t="s">
        <v>142</v>
      </c>
      <c r="K44" s="92" t="s">
        <v>141</v>
      </c>
    </row>
    <row r="45" spans="1:11" x14ac:dyDescent="0.2">
      <c r="A45" s="21">
        <v>35</v>
      </c>
      <c r="B45" s="39" t="s">
        <v>79</v>
      </c>
      <c r="C45" s="39" t="s">
        <v>80</v>
      </c>
    </row>
    <row r="46" spans="1:11" x14ac:dyDescent="0.2">
      <c r="A46" s="21">
        <v>36</v>
      </c>
      <c r="B46" s="59" t="s">
        <v>100</v>
      </c>
      <c r="C46" s="59" t="s">
        <v>101</v>
      </c>
    </row>
    <row r="47" spans="1:11" x14ac:dyDescent="0.2">
      <c r="A47" s="21">
        <v>37</v>
      </c>
      <c r="B47" s="49" t="s">
        <v>96</v>
      </c>
      <c r="C47" s="49" t="s">
        <v>97</v>
      </c>
    </row>
    <row r="48" spans="1:11" x14ac:dyDescent="0.2">
      <c r="A48" s="21">
        <v>38</v>
      </c>
      <c r="B48" s="80" t="s">
        <v>123</v>
      </c>
      <c r="C48" s="80" t="s">
        <v>124</v>
      </c>
    </row>
    <row r="49" spans="1:4" x14ac:dyDescent="0.2">
      <c r="A49" s="21">
        <v>39</v>
      </c>
      <c r="B49" s="49" t="s">
        <v>87</v>
      </c>
      <c r="C49" s="22" t="e">
        <f t="shared" ref="C49" si="4">HLOOKUP(Type,VariantsDE,B49,FALSE)</f>
        <v>#N/A</v>
      </c>
      <c r="D49" s="22" t="e">
        <f t="shared" ref="D49" si="5">HLOOKUP(Type,VariantsEN,B49,FALSE)</f>
        <v>#N/A</v>
      </c>
    </row>
    <row r="50" spans="1:4" x14ac:dyDescent="0.2">
      <c r="A50" s="21">
        <v>40</v>
      </c>
      <c r="B50" s="49" t="s">
        <v>89</v>
      </c>
      <c r="C50" s="49" t="s">
        <v>88</v>
      </c>
    </row>
    <row r="51" spans="1:4" x14ac:dyDescent="0.2">
      <c r="A51" s="21">
        <v>41</v>
      </c>
      <c r="B51" s="49" t="s">
        <v>90</v>
      </c>
      <c r="C51" s="49" t="s">
        <v>91</v>
      </c>
    </row>
    <row r="52" spans="1:4" x14ac:dyDescent="0.2">
      <c r="A52" s="21">
        <v>42</v>
      </c>
      <c r="B52" s="49" t="s">
        <v>93</v>
      </c>
      <c r="C52" s="49" t="s">
        <v>92</v>
      </c>
    </row>
    <row r="53" spans="1:4" x14ac:dyDescent="0.2">
      <c r="A53" s="21">
        <v>43</v>
      </c>
      <c r="B53" s="20" t="s">
        <v>94</v>
      </c>
      <c r="C53" s="22" t="s">
        <v>95</v>
      </c>
    </row>
    <row r="54" spans="1:4" x14ac:dyDescent="0.2">
      <c r="A54" s="21">
        <v>44</v>
      </c>
      <c r="B54" s="55" t="s">
        <v>98</v>
      </c>
      <c r="C54" s="55" t="s">
        <v>99</v>
      </c>
    </row>
    <row r="55" spans="1:4" x14ac:dyDescent="0.2">
      <c r="A55" s="21">
        <v>45</v>
      </c>
      <c r="B55" s="59" t="s">
        <v>105</v>
      </c>
      <c r="C55" s="59" t="s">
        <v>104</v>
      </c>
    </row>
    <row r="56" spans="1:4" x14ac:dyDescent="0.2">
      <c r="A56" s="21">
        <v>46</v>
      </c>
      <c r="B56" s="59" t="s">
        <v>106</v>
      </c>
      <c r="C56" s="59" t="s">
        <v>107</v>
      </c>
    </row>
    <row r="57" spans="1:4" x14ac:dyDescent="0.2">
      <c r="A57" s="21">
        <v>47</v>
      </c>
      <c r="B57" s="20" t="s">
        <v>112</v>
      </c>
      <c r="C57" s="20" t="s">
        <v>113</v>
      </c>
    </row>
    <row r="58" spans="1:4" x14ac:dyDescent="0.2">
      <c r="A58" s="21">
        <v>48</v>
      </c>
      <c r="B58" s="68" t="s">
        <v>108</v>
      </c>
      <c r="C58" s="69" t="s">
        <v>109</v>
      </c>
    </row>
    <row r="59" spans="1:4" x14ac:dyDescent="0.2">
      <c r="A59" s="21">
        <v>49</v>
      </c>
      <c r="B59" s="68" t="s">
        <v>110</v>
      </c>
      <c r="C59" s="20" t="s">
        <v>111</v>
      </c>
    </row>
    <row r="60" spans="1:4" x14ac:dyDescent="0.2">
      <c r="A60" s="21">
        <v>50</v>
      </c>
      <c r="B60" s="80" t="s">
        <v>133</v>
      </c>
      <c r="C60" s="80" t="s">
        <v>134</v>
      </c>
    </row>
    <row r="61" spans="1:4" x14ac:dyDescent="0.2">
      <c r="A61" s="21">
        <v>51</v>
      </c>
      <c r="B61" s="80" t="s">
        <v>121</v>
      </c>
      <c r="C61" s="80" t="s">
        <v>122</v>
      </c>
    </row>
    <row r="62" spans="1:4" x14ac:dyDescent="0.2">
      <c r="A62" s="21">
        <v>52</v>
      </c>
    </row>
    <row r="63" spans="1:4" x14ac:dyDescent="0.2">
      <c r="A63" s="21">
        <v>53</v>
      </c>
    </row>
    <row r="64" spans="1:4" x14ac:dyDescent="0.2">
      <c r="A64" s="21">
        <v>54</v>
      </c>
    </row>
    <row r="65" spans="1:3" x14ac:dyDescent="0.2">
      <c r="A65" s="21">
        <v>55</v>
      </c>
      <c r="B65" s="22"/>
      <c r="C65" s="22"/>
    </row>
    <row r="66" spans="1:3" x14ac:dyDescent="0.2">
      <c r="A66" s="21">
        <v>56</v>
      </c>
    </row>
    <row r="67" spans="1:3" x14ac:dyDescent="0.2">
      <c r="A67" s="21">
        <v>57</v>
      </c>
    </row>
    <row r="68" spans="1:3" x14ac:dyDescent="0.2">
      <c r="A68" s="21">
        <v>58</v>
      </c>
    </row>
    <row r="69" spans="1:3" x14ac:dyDescent="0.2">
      <c r="A69" s="21">
        <v>59</v>
      </c>
    </row>
    <row r="70" spans="1:3" x14ac:dyDescent="0.2">
      <c r="A70" s="21">
        <v>60</v>
      </c>
    </row>
    <row r="71" spans="1:3" x14ac:dyDescent="0.2">
      <c r="A71" s="21">
        <v>61</v>
      </c>
    </row>
    <row r="72" spans="1:3" x14ac:dyDescent="0.2">
      <c r="A72" s="21">
        <v>62</v>
      </c>
    </row>
    <row r="73" spans="1:3" x14ac:dyDescent="0.2">
      <c r="A73" s="21">
        <v>63</v>
      </c>
    </row>
    <row r="74" spans="1:3" x14ac:dyDescent="0.2">
      <c r="A74" s="21">
        <v>64</v>
      </c>
    </row>
    <row r="75" spans="1:3" x14ac:dyDescent="0.2">
      <c r="A75" s="21">
        <v>65</v>
      </c>
    </row>
    <row r="76" spans="1:3" x14ac:dyDescent="0.2">
      <c r="A76" s="21">
        <v>66</v>
      </c>
    </row>
    <row r="77" spans="1:3" x14ac:dyDescent="0.2">
      <c r="A77" s="21">
        <v>67</v>
      </c>
    </row>
    <row r="78" spans="1:3" x14ac:dyDescent="0.2">
      <c r="A78" s="21">
        <v>68</v>
      </c>
    </row>
    <row r="79" spans="1:3" x14ac:dyDescent="0.2">
      <c r="A79" s="21">
        <v>69</v>
      </c>
    </row>
    <row r="80" spans="1:3" x14ac:dyDescent="0.2">
      <c r="A80" s="21">
        <v>70</v>
      </c>
    </row>
    <row r="81" spans="1:1" x14ac:dyDescent="0.2">
      <c r="A81" s="21">
        <v>71</v>
      </c>
    </row>
    <row r="82" spans="1:1" x14ac:dyDescent="0.2">
      <c r="A82" s="21">
        <v>72</v>
      </c>
    </row>
    <row r="83" spans="1:1" x14ac:dyDescent="0.2">
      <c r="A83" s="21">
        <v>73</v>
      </c>
    </row>
    <row r="84" spans="1:1" x14ac:dyDescent="0.2">
      <c r="A84" s="21">
        <v>74</v>
      </c>
    </row>
    <row r="85" spans="1:1" x14ac:dyDescent="0.2">
      <c r="A85" s="21">
        <v>75</v>
      </c>
    </row>
    <row r="86" spans="1:1" x14ac:dyDescent="0.2">
      <c r="A86" s="21">
        <v>76</v>
      </c>
    </row>
    <row r="87" spans="1:1" x14ac:dyDescent="0.2">
      <c r="A87" s="21">
        <v>77</v>
      </c>
    </row>
    <row r="88" spans="1:1" x14ac:dyDescent="0.2">
      <c r="A88" s="21">
        <v>78</v>
      </c>
    </row>
    <row r="89" spans="1:1" x14ac:dyDescent="0.2">
      <c r="A89" s="21">
        <v>79</v>
      </c>
    </row>
    <row r="90" spans="1:1" x14ac:dyDescent="0.2">
      <c r="A90" s="21">
        <v>80</v>
      </c>
    </row>
    <row r="91" spans="1:1" x14ac:dyDescent="0.2">
      <c r="A91" s="21">
        <v>81</v>
      </c>
    </row>
    <row r="92" spans="1:1" x14ac:dyDescent="0.2">
      <c r="A92" s="21">
        <v>82</v>
      </c>
    </row>
    <row r="93" spans="1:1" x14ac:dyDescent="0.2">
      <c r="A93" s="21">
        <v>83</v>
      </c>
    </row>
    <row r="94" spans="1:1" x14ac:dyDescent="0.2">
      <c r="A94" s="21">
        <v>84</v>
      </c>
    </row>
    <row r="95" spans="1:1" x14ac:dyDescent="0.2">
      <c r="A95" s="21">
        <v>85</v>
      </c>
    </row>
    <row r="96" spans="1:1" x14ac:dyDescent="0.2">
      <c r="A96" s="21">
        <v>86</v>
      </c>
    </row>
    <row r="97" spans="1:1" x14ac:dyDescent="0.2">
      <c r="A97" s="21">
        <v>87</v>
      </c>
    </row>
    <row r="98" spans="1:1" x14ac:dyDescent="0.2">
      <c r="A98" s="21">
        <v>88</v>
      </c>
    </row>
    <row r="99" spans="1:1" x14ac:dyDescent="0.2">
      <c r="A99" s="21">
        <v>89</v>
      </c>
    </row>
    <row r="100" spans="1:1" x14ac:dyDescent="0.2">
      <c r="A100" s="21">
        <v>90</v>
      </c>
    </row>
    <row r="101" spans="1:1" x14ac:dyDescent="0.2">
      <c r="A101" s="21">
        <v>91</v>
      </c>
    </row>
    <row r="102" spans="1:1" x14ac:dyDescent="0.2">
      <c r="A102" s="21">
        <v>92</v>
      </c>
    </row>
    <row r="103" spans="1:1" x14ac:dyDescent="0.2">
      <c r="A103" s="21">
        <v>93</v>
      </c>
    </row>
    <row r="104" spans="1:1" x14ac:dyDescent="0.2">
      <c r="A104" s="21">
        <v>94</v>
      </c>
    </row>
    <row r="105" spans="1:1" x14ac:dyDescent="0.2">
      <c r="A105" s="21">
        <v>95</v>
      </c>
    </row>
    <row r="106" spans="1:1" x14ac:dyDescent="0.2">
      <c r="A106" s="21">
        <v>96</v>
      </c>
    </row>
    <row r="107" spans="1:1" x14ac:dyDescent="0.2">
      <c r="A107" s="21">
        <v>97</v>
      </c>
    </row>
    <row r="108" spans="1:1" x14ac:dyDescent="0.2">
      <c r="A108" s="21">
        <v>98</v>
      </c>
    </row>
    <row r="109" spans="1:1" x14ac:dyDescent="0.2">
      <c r="A109" s="21">
        <v>99</v>
      </c>
    </row>
    <row r="110" spans="1:1" x14ac:dyDescent="0.2">
      <c r="A110" s="21">
        <v>100</v>
      </c>
    </row>
    <row r="111" spans="1:1" x14ac:dyDescent="0.2">
      <c r="A111" s="21">
        <v>101</v>
      </c>
    </row>
    <row r="112" spans="1:1" x14ac:dyDescent="0.2">
      <c r="A112" s="21">
        <v>102</v>
      </c>
    </row>
    <row r="113" spans="1:1" x14ac:dyDescent="0.2">
      <c r="A113" s="21">
        <v>103</v>
      </c>
    </row>
    <row r="114" spans="1:1" x14ac:dyDescent="0.2">
      <c r="A114" s="21">
        <v>104</v>
      </c>
    </row>
    <row r="115" spans="1:1" x14ac:dyDescent="0.2">
      <c r="A115" s="21">
        <v>105</v>
      </c>
    </row>
    <row r="116" spans="1:1" x14ac:dyDescent="0.2">
      <c r="A116" s="21">
        <v>106</v>
      </c>
    </row>
    <row r="117" spans="1:1" x14ac:dyDescent="0.2">
      <c r="A117" s="21">
        <v>107</v>
      </c>
    </row>
    <row r="118" spans="1:1" x14ac:dyDescent="0.2">
      <c r="A118" s="21">
        <v>108</v>
      </c>
    </row>
    <row r="119" spans="1:1" x14ac:dyDescent="0.2">
      <c r="A119" s="21">
        <v>109</v>
      </c>
    </row>
    <row r="120" spans="1:1" x14ac:dyDescent="0.2">
      <c r="A120" s="21">
        <v>110</v>
      </c>
    </row>
    <row r="121" spans="1:1" x14ac:dyDescent="0.2">
      <c r="A121" s="21">
        <v>111</v>
      </c>
    </row>
    <row r="122" spans="1:1" x14ac:dyDescent="0.2">
      <c r="A122" s="21">
        <v>112</v>
      </c>
    </row>
    <row r="123" spans="1:1" x14ac:dyDescent="0.2">
      <c r="A123" s="21">
        <v>113</v>
      </c>
    </row>
    <row r="124" spans="1:1" x14ac:dyDescent="0.2">
      <c r="A124" s="21">
        <v>114</v>
      </c>
    </row>
    <row r="125" spans="1:1" x14ac:dyDescent="0.2">
      <c r="A125" s="21">
        <v>115</v>
      </c>
    </row>
    <row r="126" spans="1:1" x14ac:dyDescent="0.2">
      <c r="A126" s="21">
        <v>116</v>
      </c>
    </row>
    <row r="127" spans="1:1" x14ac:dyDescent="0.2">
      <c r="A127" s="21">
        <v>117</v>
      </c>
    </row>
    <row r="128" spans="1:1" x14ac:dyDescent="0.2">
      <c r="A128" s="21">
        <v>118</v>
      </c>
    </row>
    <row r="129" spans="1:1" x14ac:dyDescent="0.2">
      <c r="A129" s="21">
        <v>119</v>
      </c>
    </row>
    <row r="130" spans="1:1" x14ac:dyDescent="0.2">
      <c r="A130" s="21">
        <v>120</v>
      </c>
    </row>
    <row r="131" spans="1:1" x14ac:dyDescent="0.2">
      <c r="A131" s="21">
        <v>121</v>
      </c>
    </row>
    <row r="132" spans="1:1" x14ac:dyDescent="0.2">
      <c r="A132" s="21">
        <v>122</v>
      </c>
    </row>
    <row r="133" spans="1:1" x14ac:dyDescent="0.2">
      <c r="A133" s="21">
        <v>123</v>
      </c>
    </row>
    <row r="134" spans="1:1" x14ac:dyDescent="0.2">
      <c r="A134" s="21">
        <v>124</v>
      </c>
    </row>
    <row r="135" spans="1:1" x14ac:dyDescent="0.2">
      <c r="A135" s="21">
        <v>125</v>
      </c>
    </row>
    <row r="136" spans="1:1" x14ac:dyDescent="0.2">
      <c r="A136" s="21">
        <v>126</v>
      </c>
    </row>
    <row r="137" spans="1:1" x14ac:dyDescent="0.2">
      <c r="A137" s="21">
        <v>127</v>
      </c>
    </row>
    <row r="138" spans="1:1" x14ac:dyDescent="0.2">
      <c r="A138" s="21">
        <v>128</v>
      </c>
    </row>
    <row r="139" spans="1:1" x14ac:dyDescent="0.2">
      <c r="A139" s="21">
        <v>129</v>
      </c>
    </row>
    <row r="140" spans="1:1" x14ac:dyDescent="0.2">
      <c r="A140" s="21">
        <v>130</v>
      </c>
    </row>
  </sheetData>
  <pageMargins left="0.7" right="0.7" top="0.78740157499999996" bottom="0.78740157499999996" header="0.3" footer="0.3"/>
  <pageSetup paperSize="9" orientation="portrait" r:id="rId1"/>
  <headerFooter>
    <oddFooter>&amp;C&amp;1#&amp;"Arial"&amp;8&amp;KA6A6A6public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9A04-CDDE-41B7-8E69-BFAE7D4E87D4}">
  <dimension ref="A1:G5"/>
  <sheetViews>
    <sheetView workbookViewId="0">
      <selection activeCell="A6" sqref="A6"/>
    </sheetView>
  </sheetViews>
  <sheetFormatPr baseColWidth="10" defaultRowHeight="15" x14ac:dyDescent="0.25"/>
  <cols>
    <col min="2" max="2" width="25" customWidth="1"/>
    <col min="3" max="3" width="87.28515625" customWidth="1"/>
    <col min="4" max="4" width="70" customWidth="1"/>
    <col min="5" max="5" width="16.28515625" customWidth="1"/>
    <col min="6" max="6" width="15.85546875" customWidth="1"/>
    <col min="7" max="7" width="25.42578125" customWidth="1"/>
  </cols>
  <sheetData>
    <row r="1" spans="1:7" ht="26.25" x14ac:dyDescent="0.25">
      <c r="A1" s="36" t="s">
        <v>45</v>
      </c>
      <c r="B1" s="36" t="s">
        <v>46</v>
      </c>
      <c r="C1" s="36" t="s">
        <v>47</v>
      </c>
      <c r="D1" s="37" t="s">
        <v>48</v>
      </c>
      <c r="E1" s="36" t="s">
        <v>49</v>
      </c>
      <c r="F1" s="36" t="s">
        <v>50</v>
      </c>
      <c r="G1" s="28" t="s">
        <v>51</v>
      </c>
    </row>
    <row r="2" spans="1:7" x14ac:dyDescent="0.25">
      <c r="A2" s="29" t="s">
        <v>57</v>
      </c>
      <c r="B2" s="29" t="s">
        <v>52</v>
      </c>
      <c r="C2" s="30" t="s">
        <v>53</v>
      </c>
      <c r="D2" s="31">
        <v>43497</v>
      </c>
      <c r="E2" s="30" t="s">
        <v>54</v>
      </c>
      <c r="F2" s="30" t="s">
        <v>55</v>
      </c>
      <c r="G2" s="32"/>
    </row>
    <row r="3" spans="1:7" x14ac:dyDescent="0.25">
      <c r="A3" s="33" t="s">
        <v>60</v>
      </c>
      <c r="B3" s="33" t="s">
        <v>58</v>
      </c>
      <c r="C3" s="34" t="s">
        <v>62</v>
      </c>
      <c r="D3" s="38"/>
      <c r="E3" s="34" t="s">
        <v>56</v>
      </c>
      <c r="F3" s="34" t="s">
        <v>56</v>
      </c>
      <c r="G3" s="35"/>
    </row>
    <row r="4" spans="1:7" x14ac:dyDescent="0.25">
      <c r="A4" s="33" t="s">
        <v>61</v>
      </c>
      <c r="B4" s="33" t="s">
        <v>58</v>
      </c>
      <c r="C4" s="34" t="s">
        <v>59</v>
      </c>
      <c r="D4" s="38" t="s">
        <v>136</v>
      </c>
      <c r="E4" s="34" t="s">
        <v>56</v>
      </c>
      <c r="F4" s="34" t="s">
        <v>56</v>
      </c>
    </row>
    <row r="5" spans="1:7" x14ac:dyDescent="0.25">
      <c r="A5" s="29" t="s">
        <v>137</v>
      </c>
      <c r="B5" s="29" t="s">
        <v>52</v>
      </c>
      <c r="C5" s="30" t="s">
        <v>53</v>
      </c>
      <c r="D5" s="31">
        <v>44622</v>
      </c>
      <c r="E5" s="30" t="s">
        <v>54</v>
      </c>
      <c r="F5" s="30" t="s">
        <v>135</v>
      </c>
      <c r="G5" s="32"/>
    </row>
  </sheetData>
  <phoneticPr fontId="34" type="noConversion"/>
  <pageMargins left="0.7" right="0.7" top="0.78740157499999996" bottom="0.78740157499999996" header="0.3" footer="0.3"/>
  <pageSetup paperSize="9" orientation="portrait" r:id="rId1"/>
  <headerFooter>
    <oddFooter>&amp;C&amp;1#&amp;"Arial"&amp;8&amp;KA6A6A6public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vt:i4>
      </vt:variant>
    </vt:vector>
  </HeadingPairs>
  <TitlesOfParts>
    <vt:vector size="12" baseType="lpstr">
      <vt:lpstr>Request</vt:lpstr>
      <vt:lpstr>Language table</vt:lpstr>
      <vt:lpstr>Revision list</vt:lpstr>
      <vt:lpstr>Concern</vt:lpstr>
      <vt:lpstr>Request!Druckbereich</vt:lpstr>
      <vt:lpstr>Language</vt:lpstr>
      <vt:lpstr>Translation</vt:lpstr>
      <vt:lpstr>Type</vt:lpstr>
      <vt:lpstr>Types</vt:lpstr>
      <vt:lpstr>Unit</vt:lpstr>
      <vt:lpstr>VariantsDE</vt:lpstr>
      <vt:lpstr>VariantsEN</vt:lpstr>
    </vt:vector>
  </TitlesOfParts>
  <Company>Benteler Deutschland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Joel-Joshua Menk</dc:creator>
  <cp:lastModifiedBy>Meike Wippermann</cp:lastModifiedBy>
  <cp:lastPrinted>2022-03-01T14:48:17Z</cp:lastPrinted>
  <dcterms:created xsi:type="dcterms:W3CDTF">2018-05-15T08:26:56Z</dcterms:created>
  <dcterms:modified xsi:type="dcterms:W3CDTF">2023-07-03T08:53:47Z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c88392-9f18-4274-9264-79fab15ab526_Enabled">
    <vt:lpwstr>true</vt:lpwstr>
  </property>
  <property fmtid="{D5CDD505-2E9C-101B-9397-08002B2CF9AE}" pid="3" name="MSIP_Label_83c88392-9f18-4274-9264-79fab15ab526_SetDate">
    <vt:lpwstr>2023-07-03T08:53:47Z</vt:lpwstr>
  </property>
  <property fmtid="{D5CDD505-2E9C-101B-9397-08002B2CF9AE}" pid="4" name="MSIP_Label_83c88392-9f18-4274-9264-79fab15ab526_Method">
    <vt:lpwstr>Privileged</vt:lpwstr>
  </property>
  <property fmtid="{D5CDD505-2E9C-101B-9397-08002B2CF9AE}" pid="5" name="MSIP_Label_83c88392-9f18-4274-9264-79fab15ab526_Name">
    <vt:lpwstr>Public</vt:lpwstr>
  </property>
  <property fmtid="{D5CDD505-2E9C-101B-9397-08002B2CF9AE}" pid="6" name="MSIP_Label_83c88392-9f18-4274-9264-79fab15ab526_SiteId">
    <vt:lpwstr>bb2da9be-ab20-443b-a93e-baf7506f7433</vt:lpwstr>
  </property>
  <property fmtid="{D5CDD505-2E9C-101B-9397-08002B2CF9AE}" pid="7" name="MSIP_Label_83c88392-9f18-4274-9264-79fab15ab526_ActionId">
    <vt:lpwstr>7b4e2739-5d6d-4679-836a-1b7026b5986a</vt:lpwstr>
  </property>
  <property fmtid="{D5CDD505-2E9C-101B-9397-08002B2CF9AE}" pid="8" name="MSIP_Label_83c88392-9f18-4274-9264-79fab15ab526_ContentBits">
    <vt:lpwstr>2</vt:lpwstr>
  </property>
</Properties>
</file>